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ate1904="1" codeName="DieseArbeitsmappe"/>
  <mc:AlternateContent xmlns:mc="http://schemas.openxmlformats.org/markup-compatibility/2006">
    <mc:Choice Requires="x15">
      <x15ac:absPath xmlns:x15ac="http://schemas.microsoft.com/office/spreadsheetml/2010/11/ac" url="R:\avs_neu\02 DL-öffentlich\08 Projekte-KB\Berufsauftrag\TP3_Instrumente\Instrumente\Instrumente 25_26\"/>
    </mc:Choice>
  </mc:AlternateContent>
  <bookViews>
    <workbookView xWindow="120" yWindow="525" windowWidth="19080" windowHeight="6375" tabRatio="851" firstSheet="3" activeTab="3"/>
  </bookViews>
  <sheets>
    <sheet name="Dropdowns" sheetId="649" state="veryHidden" r:id="rId1"/>
    <sheet name="Grundlagen" sheetId="650" state="veryHidden" r:id="rId2"/>
    <sheet name="Berechnungen BA MS" sheetId="648" state="veryHidden" r:id="rId3"/>
    <sheet name="Aufgabenplanung" sheetId="647" r:id="rId4"/>
  </sheets>
  <definedNames>
    <definedName name="AA_Heutiges_Datum">OFFSET(#REF!,MATCH(TODAY(),#REF!,0),0,1,1)</definedName>
    <definedName name="AA_Heutiges_Datum_2">#REF!</definedName>
    <definedName name="AproLektion">#REF!</definedName>
    <definedName name="BA_CDE1">Aufgabenplanung!$A$34</definedName>
    <definedName name="BA_CDE10">Aufgabenplanung!$A$44</definedName>
    <definedName name="BA_CDE11">Aufgabenplanung!$A$55</definedName>
    <definedName name="BA_CDE12">Aufgabenplanung!$A$56</definedName>
    <definedName name="BA_CDE13">Aufgabenplanung!$A$57</definedName>
    <definedName name="BA_CDE14">Aufgabenplanung!$A$58</definedName>
    <definedName name="BA_CDE15">Aufgabenplanung!$A$59</definedName>
    <definedName name="BA_CDE2">Aufgabenplanung!$A$35</definedName>
    <definedName name="BA_CDE3">Aufgabenplanung!$A$36</definedName>
    <definedName name="BA_CDE4">Aufgabenplanung!$A$38</definedName>
    <definedName name="BA_CDE5">Aufgabenplanung!$A$39</definedName>
    <definedName name="BA_CDE6">Aufgabenplanung!$A$40</definedName>
    <definedName name="BA_CDE7">Aufgabenplanung!$A$41</definedName>
    <definedName name="BA_CDE8">Aufgabenplanung!$A$42</definedName>
    <definedName name="BA_CDE9">Aufgabenplanung!$A$43</definedName>
    <definedName name="BA_EA1">Aufgabenplanung!#REF!</definedName>
    <definedName name="BA_EA2">Aufgabenplanung!#REF!</definedName>
    <definedName name="BA_EA3">Aufgabenplanung!#REF!</definedName>
    <definedName name="BA_EA4">Aufgabenplanung!#REF!</definedName>
    <definedName name="BA_EA5">Aufgabenplanung!#REF!</definedName>
    <definedName name="BA_EA6">Aufgabenplanung!#REF!</definedName>
    <definedName name="BproLektion">#REF!</definedName>
    <definedName name="CDEZeit">#REF!</definedName>
    <definedName name="Data_Feiertage">Grundlagen!$T:$T</definedName>
    <definedName name="Data_Feiertage_halb">Grundlagen!$X:$X</definedName>
    <definedName name="Data_Schulferien">Grundlagen!$Q:$Q</definedName>
    <definedName name="DD_Bereich_C">Dropdowns!$A$2:$A$13</definedName>
    <definedName name="DD_Bereich_C_MS">Dropdowns!$B$2:$B$12</definedName>
    <definedName name="DD_Schulstufen">Dropdowns!$J$2:$J$9</definedName>
    <definedName name="_xlnm.Print_Area" localSheetId="3">Aufgabenplanung!$A$1:$C$66</definedName>
    <definedName name="EA1_Gym">Dropdowns!$E$2:$E$6</definedName>
    <definedName name="EA1_PS">Dropdowns!$C$2:$C$5</definedName>
    <definedName name="EA1_SekI">Dropdowns!$D$2:$D$6</definedName>
    <definedName name="EA1_SekII">Dropdowns!$E$2:$E$4</definedName>
    <definedName name="EA1_SekII_BFS">Dropdowns!$F$2:$F$5</definedName>
    <definedName name="F1_start">#REF!</definedName>
    <definedName name="F1_stop">#REF!</definedName>
    <definedName name="F2_start">#REF!</definedName>
    <definedName name="F2_stop">#REF!</definedName>
    <definedName name="F3_start">#REF!</definedName>
    <definedName name="F3_stop">#REF!</definedName>
    <definedName name="F4_start">#REF!</definedName>
    <definedName name="F4_stop">#REF!</definedName>
    <definedName name="F5_start">#REF!</definedName>
    <definedName name="F5_stop">#REF!</definedName>
    <definedName name="Feiertage">#REF!</definedName>
    <definedName name="FeiertageHalb">#REF!</definedName>
    <definedName name="FH">Grundlagen!$AR$4:$AR$10</definedName>
    <definedName name="FT">Grundlagen!$AQ$4:$AQ$4</definedName>
    <definedName name="Geburtstag">#REF!</definedName>
    <definedName name="Jahr">#REF!</definedName>
    <definedName name="Jahreslektion">'Berechnungen BA MS'!$B$23</definedName>
    <definedName name="KorrLekt">#REF!</definedName>
    <definedName name="KorrLektAnz">#REF!</definedName>
    <definedName name="KorrUW">#REF!</definedName>
    <definedName name="manu_auto">IF(COUNTIFS(#REF!,"automatisch")=2,Dropdowns!$K$2,Dropdowns!$K$2:$K$3)</definedName>
    <definedName name="Monate">#REF!</definedName>
    <definedName name="Nachname">#REF!</definedName>
    <definedName name="NR">Grundlagen!$AO$4:$AO$8</definedName>
    <definedName name="Param1">Grundlagen!$AM$3</definedName>
    <definedName name="Param10">Grundlagen!$AM$12</definedName>
    <definedName name="Param2">Grundlagen!$AM$4</definedName>
    <definedName name="Param3">Grundlagen!$AM$5</definedName>
    <definedName name="Param4">Grundlagen!$AM$6</definedName>
    <definedName name="Param5">Grundlagen!$AM$7</definedName>
    <definedName name="Param6">Grundlagen!$AM$8</definedName>
    <definedName name="Param7">Grundlagen!$AM$9</definedName>
    <definedName name="Param8">Grundlagen!$AM$10</definedName>
    <definedName name="Param9">Grundlagen!$AM$11</definedName>
    <definedName name="Pensum">#REF!</definedName>
    <definedName name="Schuljahr">Grundlagen!$K$2</definedName>
    <definedName name="Schuljahre">Grundlagen!$B$2:$B$4</definedName>
    <definedName name="Sem1_start">#REF!</definedName>
    <definedName name="Sem1_stop">#REF!</definedName>
    <definedName name="Sem2_start">#REF!</definedName>
    <definedName name="Sem2_stop">#REF!</definedName>
    <definedName name="Sem2_wt2">#REF!</definedName>
    <definedName name="Sem2_wt3">#REF!</definedName>
    <definedName name="Sem2_wt4">#REF!</definedName>
    <definedName name="Sem2_wt5">#REF!</definedName>
    <definedName name="Sem2_wt6">#REF!</definedName>
    <definedName name="SF">Grundlagen!$AS$4:$AS$8</definedName>
    <definedName name="Soll_Arbeitszeit_23_24">Grundlagen!$N$1:$O$13</definedName>
    <definedName name="SollJAZ">#REF!</definedName>
    <definedName name="SollJAZCalc">#REF!</definedName>
    <definedName name="Stufe1">#REF!</definedName>
    <definedName name="Stufe2">#REF!</definedName>
    <definedName name="Stufe3">#REF!</definedName>
    <definedName name="Stufe4">#REF!</definedName>
    <definedName name="Stufe5">#REF!</definedName>
    <definedName name="Stufe6">#REF!</definedName>
    <definedName name="Stufe7">#REF!</definedName>
    <definedName name="Stufe8">#REF!</definedName>
    <definedName name="U_start">#REF!</definedName>
    <definedName name="U_stop">#REF!</definedName>
    <definedName name="Ueb_CDE1">#REF!</definedName>
    <definedName name="Ueb_CDE10">#REF!</definedName>
    <definedName name="Ueb_CDE11">#REF!</definedName>
    <definedName name="Ueb_CDE12">#REF!</definedName>
    <definedName name="Ueb_CDE13">#REF!</definedName>
    <definedName name="Ueb_CDE14">#REF!</definedName>
    <definedName name="Ueb_CDE15">#REF!</definedName>
    <definedName name="Ueb_CDE2">#REF!</definedName>
    <definedName name="Ueb_CDE3">#REF!</definedName>
    <definedName name="Ueb_CDE4">#REF!</definedName>
    <definedName name="Ueb_CDE5">#REF!</definedName>
    <definedName name="Ueb_CDE6">#REF!</definedName>
    <definedName name="Ueb_CDE7">#REF!</definedName>
    <definedName name="Ueb_CDE8">#REF!</definedName>
    <definedName name="Ueb_CDE9">#REF!</definedName>
    <definedName name="Ueb_EA1">#REF!</definedName>
    <definedName name="Ueb_EA2">#REF!</definedName>
    <definedName name="Ueb_EA3">#REF!</definedName>
    <definedName name="Ueb_EA4">#REF!</definedName>
    <definedName name="Ueb_EA5">#REF!</definedName>
    <definedName name="Ueb_EA6">#REF!</definedName>
    <definedName name="Unterrichtsfrei">#REF!</definedName>
    <definedName name="UTageSem1">#REF!</definedName>
    <definedName name="UU">Grundlagen!$AT$4</definedName>
    <definedName name="UU1_start">#REF!</definedName>
    <definedName name="UU1_stop">#REF!</definedName>
    <definedName name="UU2_start">#REF!</definedName>
    <definedName name="UU2_stop">#REF!</definedName>
    <definedName name="UU3_start">#REF!</definedName>
    <definedName name="UU3_stop">#REF!</definedName>
    <definedName name="VE_B">#REF!</definedName>
    <definedName name="VE_CDE">#REF!</definedName>
    <definedName name="VE_EA">#REF!</definedName>
    <definedName name="Vorname">#REF!</definedName>
    <definedName name="Vorsaldo">#REF!</definedName>
    <definedName name="VorsaldoFerien">#REF!</definedName>
    <definedName name="WE">Grundlagen!$AP$4:$AP$4</definedName>
    <definedName name="ZE_Auswahl_Monat">#REF!</definedName>
    <definedName name="ZE_B_auto">#REF!</definedName>
    <definedName name="ZE_B_manu">#REF!</definedName>
    <definedName name="ZE_CDE1">#REF!</definedName>
    <definedName name="ZE_CDE10">#REF!</definedName>
    <definedName name="ZE_CDE11">#REF!</definedName>
    <definedName name="ZE_CDE12">#REF!</definedName>
    <definedName name="ZE_CDE13">#REF!</definedName>
    <definedName name="ZE_CDE14">#REF!</definedName>
    <definedName name="ZE_CDE15">#REF!</definedName>
    <definedName name="ZE_CDE2">#REF!</definedName>
    <definedName name="ZE_CDE3">#REF!</definedName>
    <definedName name="ZE_CDE4">#REF!</definedName>
    <definedName name="ZE_CDE5">#REF!</definedName>
    <definedName name="ZE_CDE6">#REF!</definedName>
    <definedName name="ZE_CDE7">#REF!</definedName>
    <definedName name="ZE_CDE8">#REF!</definedName>
    <definedName name="ZE_CDE9">#REF!</definedName>
    <definedName name="ZE_EA1">#REF!</definedName>
    <definedName name="ZE_EA2">#REF!</definedName>
    <definedName name="ZE_EA3">#REF!</definedName>
    <definedName name="ZE_EA4">#REF!</definedName>
    <definedName name="ZE_EA5">#REF!</definedName>
    <definedName name="ZE_EA6">#REF!</definedName>
    <definedName name="Zus">#REF!</definedName>
  </definedNames>
  <calcPr calcId="162913"/>
</workbook>
</file>

<file path=xl/calcChain.xml><?xml version="1.0" encoding="utf-8"?>
<calcChain xmlns="http://schemas.openxmlformats.org/spreadsheetml/2006/main">
  <c r="B6" i="647" l="1"/>
  <c r="B6" i="648" l="1"/>
  <c r="B5" i="648"/>
  <c r="B14" i="647"/>
  <c r="A28" i="647" l="1"/>
  <c r="B25" i="647" l="1"/>
  <c r="J27" i="648" l="1"/>
  <c r="B10" i="648"/>
  <c r="E4" i="647" l="1"/>
  <c r="E7" i="647" l="1"/>
  <c r="E6" i="647"/>
  <c r="E5" i="647"/>
  <c r="D26" i="647" l="1"/>
  <c r="B9" i="648"/>
  <c r="A29" i="647" l="1"/>
  <c r="B15" i="647"/>
  <c r="B3" i="648"/>
  <c r="B12" i="648" s="1"/>
  <c r="B2" i="648"/>
  <c r="B14" i="648" s="1"/>
  <c r="B17" i="647" l="1"/>
  <c r="B7" i="648" s="1"/>
  <c r="A33" i="648"/>
  <c r="A32" i="648"/>
  <c r="A31" i="648"/>
  <c r="C26" i="647"/>
  <c r="B16" i="647"/>
  <c r="C27" i="647"/>
  <c r="A17" i="647" l="1"/>
  <c r="B16" i="648"/>
  <c r="A30" i="648"/>
  <c r="G33" i="648"/>
  <c r="G32" i="648"/>
  <c r="B20" i="647"/>
  <c r="B4" i="648"/>
  <c r="B13" i="648" s="1"/>
  <c r="B27" i="648" s="1"/>
  <c r="A42" i="648" l="1"/>
  <c r="B23" i="648"/>
  <c r="B52" i="647" s="1" a="1"/>
  <c r="B52" i="647" s="1"/>
  <c r="B24" i="648"/>
  <c r="G31" i="648"/>
  <c r="B8" i="648"/>
  <c r="G30" i="648"/>
  <c r="G27" i="648"/>
  <c r="G29" i="648"/>
  <c r="G28" i="648"/>
  <c r="B30" i="648"/>
  <c r="C30" i="648" s="1"/>
  <c r="B27" i="647"/>
  <c r="B15" i="648"/>
  <c r="B17" i="648" s="1"/>
  <c r="B32" i="648"/>
  <c r="C32" i="648" s="1"/>
  <c r="B31" i="648"/>
  <c r="C31" i="648" s="1"/>
  <c r="B33" i="648" l="1"/>
  <c r="C33" i="648" s="1"/>
  <c r="C27" i="648"/>
  <c r="C42" i="648" s="1"/>
  <c r="B18" i="648"/>
  <c r="B19" i="648" s="1"/>
  <c r="B28" i="647" s="1"/>
  <c r="C28" i="647" s="1"/>
  <c r="B60" i="647" a="1"/>
  <c r="B60" i="647" s="1"/>
  <c r="A54" i="647"/>
  <c r="B62" i="647" l="1"/>
  <c r="C62" i="647" s="1"/>
  <c r="B29" i="648"/>
  <c r="C36" i="648"/>
  <c r="D27" i="648"/>
  <c r="I27" i="648" s="1"/>
  <c r="B28" i="648"/>
  <c r="B36" i="648" l="1"/>
  <c r="E36" i="648"/>
  <c r="J36" i="648" s="1"/>
  <c r="D36" i="648"/>
  <c r="C29" i="648"/>
  <c r="E42" i="648" s="1"/>
  <c r="D29" i="648"/>
  <c r="D30" i="648"/>
  <c r="D33" i="648"/>
  <c r="D28" i="648"/>
  <c r="I28" i="648" s="1"/>
  <c r="D31" i="648"/>
  <c r="D32" i="648"/>
  <c r="I32" i="648" s="1"/>
  <c r="C28" i="648"/>
  <c r="D42" i="648" s="1"/>
  <c r="I33" i="648" l="1"/>
  <c r="B29" i="647"/>
  <c r="F28" i="648"/>
  <c r="F27" i="648"/>
  <c r="F33" i="648"/>
  <c r="F30" i="648"/>
  <c r="F29" i="648"/>
  <c r="F32" i="648"/>
  <c r="F31" i="648"/>
  <c r="I29" i="648"/>
  <c r="E29" i="648"/>
  <c r="E30" i="648"/>
  <c r="E33" i="648"/>
  <c r="I30" i="648"/>
  <c r="E32" i="648"/>
  <c r="J32" i="648" s="1"/>
  <c r="I31" i="648"/>
  <c r="E31" i="648"/>
  <c r="I36" i="648"/>
  <c r="E28" i="648"/>
  <c r="D34" i="648"/>
  <c r="D35" i="648" s="1"/>
  <c r="C29" i="647" l="1"/>
  <c r="D34" i="647"/>
  <c r="D35" i="647" s="1"/>
  <c r="D36" i="647" s="1"/>
  <c r="D37" i="647" s="1"/>
  <c r="D38" i="647" s="1"/>
  <c r="D39" i="647" s="1"/>
  <c r="D40" i="647" s="1"/>
  <c r="D41" i="647" s="1"/>
  <c r="D42" i="647" s="1"/>
  <c r="D43" i="647" s="1"/>
  <c r="D44" i="647" s="1"/>
  <c r="J33" i="648"/>
  <c r="J29" i="648"/>
  <c r="J30" i="648"/>
  <c r="J31" i="648"/>
  <c r="E34" i="648"/>
  <c r="E35" i="648" s="1"/>
  <c r="F35" i="648" s="1"/>
  <c r="J28" i="648"/>
  <c r="D37" i="648"/>
  <c r="D45" i="647" l="1"/>
  <c r="D46" i="647" s="1"/>
  <c r="D47" i="647" s="1"/>
  <c r="D48" i="647" s="1"/>
  <c r="D49" i="647" s="1"/>
  <c r="D50" i="647" s="1"/>
  <c r="D51" i="647" s="1"/>
  <c r="D55" i="647" s="1"/>
  <c r="D56" i="647" s="1"/>
  <c r="D57" i="647" s="1"/>
  <c r="D58" i="647" s="1"/>
  <c r="D59" i="647" s="1"/>
  <c r="E37" i="648"/>
  <c r="D38" i="648"/>
  <c r="E43" i="648"/>
  <c r="C43" i="648"/>
  <c r="D43" i="648"/>
  <c r="E38" i="648" l="1"/>
  <c r="F38" i="648" s="1"/>
  <c r="A43" i="648"/>
</calcChain>
</file>

<file path=xl/comments1.xml><?xml version="1.0" encoding="utf-8"?>
<comments xmlns="http://schemas.openxmlformats.org/spreadsheetml/2006/main">
  <authors>
    <author>Schiegg, Michael BKSD</author>
  </authors>
  <commentList>
    <comment ref="E1" authorId="0" shapeId="0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Wenn 1. Mai = Wochenende dann + 0.2 Tage</t>
        </r>
      </text>
    </comment>
    <comment ref="G2" authorId="0" shapeId="0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Ferientage einer LP ohne zusätzliche Ferientage (sollte 25 sein und bleiben)</t>
        </r>
      </text>
    </comment>
    <comment ref="H2" authorId="0" shapeId="0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Werktage in der Unterrichtsfreien Zeit abzüglich Feiertage.</t>
        </r>
      </text>
    </comment>
    <comment ref="I2" authorId="0" shapeId="0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Tage, die aufs Wochenende fallen zwischen dem 1. und dem letzten Tag des Schuljahrs</t>
        </r>
      </text>
    </comment>
    <comment ref="S11" authorId="0" shapeId="0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</commentList>
</comments>
</file>

<file path=xl/sharedStrings.xml><?xml version="1.0" encoding="utf-8"?>
<sst xmlns="http://schemas.openxmlformats.org/spreadsheetml/2006/main" count="577" uniqueCount="240">
  <si>
    <t>Jahresarbeitszeit</t>
  </si>
  <si>
    <t>Ferienanspruch</t>
  </si>
  <si>
    <t>von</t>
  </si>
  <si>
    <t>bis</t>
  </si>
  <si>
    <t>JAZ</t>
  </si>
  <si>
    <t>Anzahl Lektionen</t>
  </si>
  <si>
    <t>Ferien</t>
  </si>
  <si>
    <t>Alter</t>
  </si>
  <si>
    <t>Ferientage</t>
  </si>
  <si>
    <t>Lektionen</t>
  </si>
  <si>
    <t>Schulstufe</t>
  </si>
  <si>
    <t>Total</t>
  </si>
  <si>
    <t>A</t>
  </si>
  <si>
    <t>B</t>
  </si>
  <si>
    <t>Auswahl Tagestätigkeit</t>
  </si>
  <si>
    <t>Definition Auswahlfelder</t>
  </si>
  <si>
    <t>Funktion</t>
  </si>
  <si>
    <t>Mögliche Auswahlmenüs</t>
  </si>
  <si>
    <t>Unterrichtstag</t>
  </si>
  <si>
    <t>SUM A-E</t>
  </si>
  <si>
    <t>Wochenende</t>
  </si>
  <si>
    <t>Feiertag</t>
  </si>
  <si>
    <t>Feiertag halb</t>
  </si>
  <si>
    <t>Schulferien</t>
  </si>
  <si>
    <t>Unbezahlter Urlaub</t>
  </si>
  <si>
    <t>unterrichtsfreie Arbeitszeit</t>
  </si>
  <si>
    <t>SUM B-E</t>
  </si>
  <si>
    <t>NR</t>
  </si>
  <si>
    <t>WE</t>
  </si>
  <si>
    <t>FT</t>
  </si>
  <si>
    <t>FH</t>
  </si>
  <si>
    <t>SF</t>
  </si>
  <si>
    <t>UU</t>
  </si>
  <si>
    <t>August</t>
  </si>
  <si>
    <t>Kindergarten</t>
  </si>
  <si>
    <t>ausserschulischer Unterricht</t>
  </si>
  <si>
    <t>September</t>
  </si>
  <si>
    <t>bezahlte Abwesenheit</t>
  </si>
  <si>
    <t>=SOLL</t>
  </si>
  <si>
    <t>Herbst</t>
  </si>
  <si>
    <t>Oktober</t>
  </si>
  <si>
    <t>Musikschule</t>
  </si>
  <si>
    <t>Gleitzeit</t>
  </si>
  <si>
    <t>=0</t>
  </si>
  <si>
    <t>Weihnachten</t>
  </si>
  <si>
    <t>November</t>
  </si>
  <si>
    <t>Fasnacht</t>
  </si>
  <si>
    <t>Dezember</t>
  </si>
  <si>
    <t>Frühjahr</t>
  </si>
  <si>
    <t>Januar</t>
  </si>
  <si>
    <t>Sommer</t>
  </si>
  <si>
    <t>Februar</t>
  </si>
  <si>
    <t>März</t>
  </si>
  <si>
    <t>unbezahlter Urlaub</t>
  </si>
  <si>
    <t>April</t>
  </si>
  <si>
    <t>Mai</t>
  </si>
  <si>
    <t>Juni</t>
  </si>
  <si>
    <t>Juli</t>
  </si>
  <si>
    <t>Allgemeine Informationen</t>
  </si>
  <si>
    <t>Schulstufe:</t>
  </si>
  <si>
    <t>Schule:</t>
  </si>
  <si>
    <t>Schuljahr:</t>
  </si>
  <si>
    <t>Informationen zur Lehrperson</t>
  </si>
  <si>
    <t xml:space="preserve">Name: </t>
  </si>
  <si>
    <t xml:space="preserve">Vorname: </t>
  </si>
  <si>
    <t xml:space="preserve">Geburtsdatum (DD.MM.JJJJ): </t>
  </si>
  <si>
    <t>SOLL-Arbeitszeit bei 100% Anstellungsgrad</t>
  </si>
  <si>
    <t>Abzüglich 25 Ferientage</t>
  </si>
  <si>
    <t>Soll-Arbeitszeit allg.</t>
  </si>
  <si>
    <t>Absenzen von mehr als 1 Woche (Anz. Wochen)</t>
  </si>
  <si>
    <t>Umwandlung 13. Monatslohn (Anz. Wochen)</t>
  </si>
  <si>
    <t>Nettosollarbeitszeit</t>
  </si>
  <si>
    <t>Berechnung individuelle Soll-Arbeitszeit</t>
  </si>
  <si>
    <t>In Jahreslektionen</t>
  </si>
  <si>
    <t>Stellen-%</t>
  </si>
  <si>
    <t>Vollpensum (Pflichtstunden)</t>
  </si>
  <si>
    <t>Effektiv erteilte Unterrichtslektionen</t>
  </si>
  <si>
    <t>Weitere Lektionen für Spezialfunktionen (EA1 und EA2)</t>
  </si>
  <si>
    <t>Total Grundauftrag (A/B/C/D/E)</t>
  </si>
  <si>
    <t>Vereinbarung</t>
  </si>
  <si>
    <t>Bereiche C und D</t>
  </si>
  <si>
    <t>Anzahl</t>
  </si>
  <si>
    <t>Einheit</t>
  </si>
  <si>
    <t>Saldo C/D/E</t>
  </si>
  <si>
    <t>allfällige schulinterne Pauschale</t>
  </si>
  <si>
    <t>Stunden</t>
  </si>
  <si>
    <t>SCHIWEs</t>
  </si>
  <si>
    <t>Besprechung mit SL/MAG</t>
  </si>
  <si>
    <t>Elternabende</t>
  </si>
  <si>
    <t>Schulkonvente</t>
  </si>
  <si>
    <t>Schulveranstaltungen</t>
  </si>
  <si>
    <t>Mögliche Auswahl</t>
  </si>
  <si>
    <t>Bitte auswählen</t>
  </si>
  <si>
    <t>Total Bereiche C und D</t>
  </si>
  <si>
    <t>Total Bereich E</t>
  </si>
  <si>
    <t>TOTAL C/D/E</t>
  </si>
  <si>
    <t>Klassenleitung</t>
  </si>
  <si>
    <t>Bitte angeben</t>
  </si>
  <si>
    <t>Datum:</t>
  </si>
  <si>
    <t>Schulleitung:</t>
  </si>
  <si>
    <t>Lehrperson:</t>
  </si>
  <si>
    <t>Aufteilung A/B/C/D/E technisch</t>
  </si>
  <si>
    <t>Jahr</t>
  </si>
  <si>
    <t>SOLL-Arbeitszeit (nur 5 Wochen Ferien abgezogen)</t>
  </si>
  <si>
    <t>Anzahl Schulwoche insgeamt</t>
  </si>
  <si>
    <t>Anzahl Wochen Unterrichtsfreie Zeit</t>
  </si>
  <si>
    <t>Berechnung Anteile</t>
  </si>
  <si>
    <t>Anteil in %</t>
  </si>
  <si>
    <t>Total Stunden</t>
  </si>
  <si>
    <t>Pensum in Schulwoche</t>
  </si>
  <si>
    <t>Pensum in Schulferien (exkl. Ferien)</t>
  </si>
  <si>
    <t>Bereich A</t>
  </si>
  <si>
    <t>Stunden/Woche</t>
  </si>
  <si>
    <t>Stunden/Jahr</t>
  </si>
  <si>
    <t>C/D/E</t>
  </si>
  <si>
    <t>Davon:</t>
  </si>
  <si>
    <t>(in %)</t>
  </si>
  <si>
    <t>Bereich C</t>
  </si>
  <si>
    <t>EA1 PS</t>
  </si>
  <si>
    <t>EA 1 Sek I</t>
  </si>
  <si>
    <t>EA1 Sek II</t>
  </si>
  <si>
    <t>EA1 Sek II Berufsfachschule</t>
  </si>
  <si>
    <t>Gymnasium und FMS</t>
  </si>
  <si>
    <t>Berufsfachschulen und schulische Module Brückenangebote</t>
  </si>
  <si>
    <t>Berufsmaturitätsschule und WMS</t>
  </si>
  <si>
    <t>PICTS</t>
  </si>
  <si>
    <t>Stundenplaner/in</t>
  </si>
  <si>
    <t>Unterricht Mehrjahrgangsklasse</t>
  </si>
  <si>
    <t>Laufbahnverantwortliche/r</t>
  </si>
  <si>
    <t>Beauftragte/r BWB</t>
  </si>
  <si>
    <t>Arbeitsgruppen/Kommissionen</t>
  </si>
  <si>
    <t>Beratung Schüler/innen u. Eltern</t>
  </si>
  <si>
    <t>Lagerbegleitung (max. 4h/Tag)</t>
  </si>
  <si>
    <t>Standortgespräche</t>
  </si>
  <si>
    <t>Anteil A/B</t>
  </si>
  <si>
    <t>Anteil C/D/E</t>
  </si>
  <si>
    <t>Primarschule</t>
  </si>
  <si>
    <t>Sekundarschule</t>
  </si>
  <si>
    <t>Psychomotorik und Logopädie</t>
  </si>
  <si>
    <t>automatisch</t>
  </si>
  <si>
    <t>Gesamtes Jahr</t>
  </si>
  <si>
    <t>Auffahrt</t>
  </si>
  <si>
    <t>Pfingstmontag</t>
  </si>
  <si>
    <t>Nationalfeiertag</t>
  </si>
  <si>
    <t>Weihnachtstag</t>
  </si>
  <si>
    <t>Stephanstag</t>
  </si>
  <si>
    <t>Neujahr</t>
  </si>
  <si>
    <t>Karfreitag</t>
  </si>
  <si>
    <t>Ostermontag</t>
  </si>
  <si>
    <t>Silverster Nachmittag</t>
  </si>
  <si>
    <t>Heiligabend Nachmittag</t>
  </si>
  <si>
    <t>Fasnachtsmontag Nachmittag</t>
  </si>
  <si>
    <t>Fasnachstmittwoch Nachmittag</t>
  </si>
  <si>
    <t>Bereich EA1/EA2</t>
  </si>
  <si>
    <t>Stunden/Woche inkl. EA1/EA2</t>
  </si>
  <si>
    <t>Jahr inkl. EA1/EA2</t>
  </si>
  <si>
    <t>Wochentag</t>
  </si>
  <si>
    <t>Anzahl Arbeitswochen</t>
  </si>
  <si>
    <t>Jahreslektion</t>
  </si>
  <si>
    <t>manuell</t>
  </si>
  <si>
    <t>Korrektur SOLL-Arbeitszeit aufgrund Alter</t>
  </si>
  <si>
    <t>Pflichtstunden</t>
  </si>
  <si>
    <t>Bereich C MS</t>
  </si>
  <si>
    <t>Elternarbeit</t>
  </si>
  <si>
    <t>Konvente</t>
  </si>
  <si>
    <t>MAGs</t>
  </si>
  <si>
    <t>Unterrichtsbesuche</t>
  </si>
  <si>
    <t>Evaluation</t>
  </si>
  <si>
    <t>Instrumentenpräsentationen</t>
  </si>
  <si>
    <t>Gemeinschaftliches Arbeiten in unterrichtsfreier Zeit (2 Tage)</t>
  </si>
  <si>
    <t>Kompensation angeordnete Überzeit</t>
  </si>
  <si>
    <t>Bereiche C, D und E gemäss individueller Gewichtung</t>
  </si>
  <si>
    <t>Vollpensum (Pflichtlektionen)</t>
  </si>
  <si>
    <t>Schulstufen</t>
  </si>
  <si>
    <t>Für SVERWEIS</t>
  </si>
  <si>
    <t>manuell/automatisch</t>
  </si>
  <si>
    <t>Projekte/Arbeitsgruppen</t>
  </si>
  <si>
    <t>Konzerte eigene</t>
  </si>
  <si>
    <t>Aufführungen SuS</t>
  </si>
  <si>
    <t>Korepetieren</t>
  </si>
  <si>
    <t>Variable Grundlagen</t>
  </si>
  <si>
    <t>Grundsätzlich Fixe Grundlagen</t>
  </si>
  <si>
    <t>Fixe Grundlagen</t>
  </si>
  <si>
    <t>Aktuelles Schuljahr</t>
  </si>
  <si>
    <t>Tag der Arbeit</t>
  </si>
  <si>
    <t>Jahreslektion für Spezialfunktionen (EA1/EA2)</t>
  </si>
  <si>
    <t>Bereich B (Residualgrösse)</t>
  </si>
  <si>
    <t>Anteil vom Grundauftrag</t>
  </si>
  <si>
    <t>Pensum CDE in %</t>
  </si>
  <si>
    <t>Pensum A in %</t>
  </si>
  <si>
    <t>Pensum A in Stunden</t>
  </si>
  <si>
    <t>Pensum CDE in Stunden</t>
  </si>
  <si>
    <t>Pensum B in %</t>
  </si>
  <si>
    <t>Pensum B in Stunden</t>
  </si>
  <si>
    <t>Pensum EA in Stunden</t>
  </si>
  <si>
    <t>Pensum EA in %</t>
  </si>
  <si>
    <t>Pensum CDE altersbedingte Korrektur in h</t>
  </si>
  <si>
    <t>Pensum CDE altersbedingte Korrektur in %</t>
  </si>
  <si>
    <t>Korrektur um nicht bezahlte Abwesenheit</t>
  </si>
  <si>
    <t>Lektionen als Grundlage</t>
  </si>
  <si>
    <r>
      <t>Bereich C/D/E (</t>
    </r>
    <r>
      <rPr>
        <b/>
        <sz val="9"/>
        <color rgb="FFFF0000"/>
        <rFont val="Verdana"/>
        <family val="2"/>
      </rPr>
      <t>altersbedingte Korrektur berücksichtigt</t>
    </r>
    <r>
      <rPr>
        <sz val="9"/>
        <rFont val="Verdana"/>
        <family val="2"/>
      </rPr>
      <t>)</t>
    </r>
  </si>
  <si>
    <t>Arbeitszeit pro Tag UW</t>
  </si>
  <si>
    <t>Arbeitszeit pro Tag UFZ</t>
  </si>
  <si>
    <t>Berufsauftrag für Lehrpersonen der Musikschule</t>
  </si>
  <si>
    <t>Korrepetition</t>
  </si>
  <si>
    <t>Übersicht Arbeitstage</t>
  </si>
  <si>
    <t>unterrichts-freie Arbeits-zeit*</t>
  </si>
  <si>
    <t>Wochen-ende</t>
  </si>
  <si>
    <t>Feiertage</t>
  </si>
  <si>
    <t>Anzahl Tage</t>
  </si>
  <si>
    <t>Schuljahr von</t>
  </si>
  <si>
    <t>Schuljahr bis</t>
  </si>
  <si>
    <t>SOLL-Arbeitszeit Schuljahr 2025/2026</t>
  </si>
  <si>
    <t>Schulferien Schuljahr 2025/2026</t>
  </si>
  <si>
    <t>Feiertage Schuljahr 2025/2026</t>
  </si>
  <si>
    <t>Feiertage halb Schuljahr 2025/2026</t>
  </si>
  <si>
    <t>2025/2026</t>
  </si>
  <si>
    <t>Werktag</t>
  </si>
  <si>
    <t>Kindergarten28</t>
  </si>
  <si>
    <t>Primarschule28</t>
  </si>
  <si>
    <t>*(inkl. Arbeitszeit bei halben Feiertage und exkl. freier Freitag nach Auffahrt)</t>
  </si>
  <si>
    <t>Sekundarschule27</t>
  </si>
  <si>
    <t>Gymnasium und FMS22</t>
  </si>
  <si>
    <t>Gymnasium und FMS26</t>
  </si>
  <si>
    <t>Berufsfachschulen und schulische Module Brückenangebote22</t>
  </si>
  <si>
    <t>Kontrollen</t>
  </si>
  <si>
    <t>Berufsfachschulen und schulische Module Brückenangebote23</t>
  </si>
  <si>
    <t>Berufsfachschulen und schulische Module Brückenangebote24</t>
  </si>
  <si>
    <t>Berufsfachschulen und schulische Module Brückenangebote26</t>
  </si>
  <si>
    <t>Unterrichtsfreie Arbeitszeit</t>
  </si>
  <si>
    <t>freier Tag nach Auffahrt</t>
  </si>
  <si>
    <t>Berufsmaturitätsschule und WMS22</t>
  </si>
  <si>
    <t>Berufsmaturitätsschule und WMS26</t>
  </si>
  <si>
    <t>Musikschule27</t>
  </si>
  <si>
    <t>Total Tage in ZD</t>
  </si>
  <si>
    <t>Psychomotorik und Logopädie27</t>
  </si>
  <si>
    <t>Teil Sollarbeitszeit</t>
  </si>
  <si>
    <t>ja</t>
  </si>
  <si>
    <t>nein</t>
  </si>
  <si>
    <t>Anzahl Stunden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</si>
</sst>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 * #,##0.00_ ;_ * \-#,##0.00_ ;_ * &quot;-&quot;??_ ;_ @_ "/>
    <numFmt numFmtId="164" formatCode="0.0"/>
    <numFmt numFmtId="165" formatCode="0.000"/>
    <numFmt numFmtId="166" formatCode="_ * #,##0.0_ ;_ * \-#,##0.0_ ;_ * &quot;-&quot;??_ ;_ @_ "/>
    <numFmt numFmtId="167" formatCode="0.0%"/>
    <numFmt numFmtId="168" formatCode="#,##0.0\ &quot;h&quot;"/>
    <numFmt numFmtId="169" formatCode="_ * #,##0_ ;_ * \-#,##0_ ;_ * &quot;-&quot;??_ ;_ @_ "/>
    <numFmt numFmtId="170" formatCode="[$-F400]h:mm:ss\ AM/PM"/>
    <numFmt numFmtId="171" formatCode="0.0000"/>
    <numFmt numFmtId="172" formatCode="0.000%"/>
    <numFmt numFmtId="173" formatCode="_ * #,##0.0_ ;_ * \-#,##0.0_ ;_ * &quot;-&quot;?_ ;_ @_ "/>
  </numFmts>
  <fonts count="36" x14ac:knownFonts="1">
    <font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2"/>
      <color theme="1" tint="0.499984740745262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theme="1" tint="0.499984740745262"/>
      <name val="Arial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Arial"/>
      <family val="2"/>
    </font>
    <font>
      <sz val="11"/>
      <name val="Verdana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strike/>
      <sz val="10"/>
      <color rgb="FFFF0000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Verdana"/>
      <family val="2"/>
    </font>
    <font>
      <sz val="10"/>
      <color rgb="FFFF0000"/>
      <name val="Verdana"/>
      <family val="2"/>
    </font>
    <font>
      <sz val="10"/>
      <color theme="0" tint="-0.499984740745262"/>
      <name val="Verdana"/>
      <family val="2"/>
    </font>
    <font>
      <sz val="10"/>
      <color theme="1" tint="0.34998626667073579"/>
      <name val="Verdana"/>
      <family val="2"/>
    </font>
    <font>
      <sz val="12"/>
      <color theme="1" tint="0.34998626667073579"/>
      <name val="Arial"/>
      <family val="2"/>
      <scheme val="minor"/>
    </font>
    <font>
      <b/>
      <sz val="10"/>
      <color rgb="FFFF0000"/>
      <name val="Verdana"/>
      <family val="2"/>
    </font>
    <font>
      <sz val="9"/>
      <name val="Verdana"/>
      <family val="2"/>
    </font>
    <font>
      <b/>
      <sz val="9"/>
      <color rgb="FFFF0000"/>
      <name val="Verdana"/>
      <family val="2"/>
    </font>
    <font>
      <sz val="12"/>
      <name val="Arial"/>
      <family val="2"/>
      <scheme val="major"/>
    </font>
    <font>
      <sz val="12"/>
      <name val="Arial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/>
      <top/>
      <bottom style="thin">
        <color theme="9" tint="-0.249977111117893"/>
      </bottom>
      <diagonal/>
    </border>
    <border>
      <left/>
      <right/>
      <top/>
      <bottom style="thin">
        <color theme="9" tint="-0.249977111117893"/>
      </bottom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theme="0" tint="-4.9989318521683403E-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rgb="FF7030A0"/>
      </bottom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theme="0" tint="-4.9989318521683403E-2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61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248">
    <xf numFmtId="0" fontId="0" fillId="0" borderId="0" xfId="0"/>
    <xf numFmtId="0" fontId="2" fillId="2" borderId="0" xfId="0" applyFont="1" applyFill="1"/>
    <xf numFmtId="0" fontId="8" fillId="2" borderId="0" xfId="0" applyFont="1" applyFill="1"/>
    <xf numFmtId="0" fontId="10" fillId="4" borderId="0" xfId="56" applyFont="1" applyFill="1" applyAlignment="1" applyProtection="1">
      <alignment vertical="center"/>
    </xf>
    <xf numFmtId="0" fontId="9" fillId="0" borderId="0" xfId="56"/>
    <xf numFmtId="0" fontId="9" fillId="4" borderId="0" xfId="56" applyFill="1"/>
    <xf numFmtId="2" fontId="12" fillId="4" borderId="0" xfId="56" applyNumberFormat="1" applyFont="1" applyFill="1" applyAlignment="1" applyProtection="1">
      <alignment horizontal="center" vertical="center"/>
    </xf>
    <xf numFmtId="0" fontId="13" fillId="4" borderId="0" xfId="56" applyFont="1" applyFill="1" applyBorder="1" applyAlignment="1" applyProtection="1">
      <alignment horizontal="left" vertical="center"/>
    </xf>
    <xf numFmtId="0" fontId="14" fillId="4" borderId="0" xfId="56" applyFont="1" applyFill="1" applyAlignment="1">
      <alignment vertical="center"/>
    </xf>
    <xf numFmtId="0" fontId="15" fillId="4" borderId="0" xfId="56" applyFont="1" applyFill="1" applyAlignment="1" applyProtection="1">
      <alignment vertical="center"/>
    </xf>
    <xf numFmtId="2" fontId="15" fillId="4" borderId="0" xfId="56" applyNumberFormat="1" applyFont="1" applyFill="1" applyAlignment="1" applyProtection="1">
      <alignment horizontal="center" vertical="center"/>
    </xf>
    <xf numFmtId="2" fontId="16" fillId="4" borderId="0" xfId="56" applyNumberFormat="1" applyFont="1" applyFill="1" applyAlignment="1" applyProtection="1">
      <alignment vertical="center"/>
    </xf>
    <xf numFmtId="0" fontId="13" fillId="6" borderId="4" xfId="56" applyFont="1" applyFill="1" applyBorder="1" applyAlignment="1">
      <alignment vertical="center"/>
    </xf>
    <xf numFmtId="2" fontId="15" fillId="6" borderId="0" xfId="56" applyNumberFormat="1" applyFont="1" applyFill="1" applyAlignment="1" applyProtection="1">
      <alignment horizontal="center" vertical="center"/>
    </xf>
    <xf numFmtId="0" fontId="15" fillId="6" borderId="0" xfId="56" applyFont="1" applyFill="1" applyAlignment="1" applyProtection="1">
      <alignment vertical="center"/>
    </xf>
    <xf numFmtId="0" fontId="15" fillId="7" borderId="4" xfId="56" applyFont="1" applyFill="1" applyBorder="1" applyAlignment="1">
      <alignment horizontal="left" vertical="center"/>
    </xf>
    <xf numFmtId="0" fontId="16" fillId="4" borderId="0" xfId="56" applyFont="1" applyFill="1" applyAlignment="1">
      <alignment vertical="center"/>
    </xf>
    <xf numFmtId="0" fontId="15" fillId="4" borderId="0" xfId="56" applyFont="1" applyFill="1" applyAlignment="1">
      <alignment vertical="center"/>
    </xf>
    <xf numFmtId="0" fontId="13" fillId="4" borderId="0" xfId="56" applyFont="1" applyFill="1" applyAlignment="1" applyProtection="1">
      <alignment vertical="center"/>
    </xf>
    <xf numFmtId="2" fontId="13" fillId="4" borderId="0" xfId="56" applyNumberFormat="1" applyFont="1" applyFill="1" applyAlignment="1" applyProtection="1">
      <alignment horizontal="center" vertical="center"/>
    </xf>
    <xf numFmtId="0" fontId="15" fillId="4" borderId="0" xfId="56" applyFont="1" applyFill="1" applyBorder="1" applyAlignment="1" applyProtection="1">
      <alignment vertical="center"/>
    </xf>
    <xf numFmtId="166" fontId="15" fillId="9" borderId="0" xfId="57" applyNumberFormat="1" applyFont="1" applyFill="1" applyBorder="1" applyAlignment="1" applyProtection="1">
      <alignment horizontal="center" vertical="center"/>
    </xf>
    <xf numFmtId="166" fontId="15" fillId="9" borderId="0" xfId="57" applyNumberFormat="1" applyFont="1" applyFill="1" applyBorder="1" applyAlignment="1" applyProtection="1">
      <alignment horizontal="right" vertical="center"/>
    </xf>
    <xf numFmtId="9" fontId="15" fillId="4" borderId="0" xfId="58" applyFont="1" applyFill="1" applyAlignment="1">
      <alignment vertical="center"/>
    </xf>
    <xf numFmtId="43" fontId="15" fillId="8" borderId="5" xfId="57" applyFont="1" applyFill="1" applyBorder="1" applyAlignment="1" applyProtection="1">
      <alignment vertical="center"/>
      <protection locked="0"/>
    </xf>
    <xf numFmtId="166" fontId="13" fillId="9" borderId="0" xfId="57" applyNumberFormat="1" applyFont="1" applyFill="1" applyBorder="1" applyAlignment="1" applyProtection="1">
      <alignment horizontal="right" vertical="center"/>
    </xf>
    <xf numFmtId="0" fontId="13" fillId="4" borderId="0" xfId="56" applyFont="1" applyFill="1" applyBorder="1" applyAlignment="1">
      <alignment vertical="center"/>
    </xf>
    <xf numFmtId="0" fontId="15" fillId="10" borderId="4" xfId="56" applyFont="1" applyFill="1" applyBorder="1" applyAlignment="1">
      <alignment horizontal="left" vertical="center"/>
    </xf>
    <xf numFmtId="167" fontId="17" fillId="4" borderId="0" xfId="58" applyNumberFormat="1" applyFont="1" applyFill="1" applyAlignment="1">
      <alignment vertical="center"/>
    </xf>
    <xf numFmtId="0" fontId="13" fillId="11" borderId="0" xfId="56" applyFont="1" applyFill="1" applyAlignment="1">
      <alignment vertical="center"/>
    </xf>
    <xf numFmtId="168" fontId="13" fillId="11" borderId="0" xfId="57" applyNumberFormat="1" applyFont="1" applyFill="1" applyAlignment="1">
      <alignment vertical="center"/>
    </xf>
    <xf numFmtId="167" fontId="13" fillId="11" borderId="0" xfId="58" applyNumberFormat="1" applyFont="1" applyFill="1" applyAlignment="1">
      <alignment horizontal="right" vertical="center"/>
    </xf>
    <xf numFmtId="168" fontId="15" fillId="12" borderId="0" xfId="57" applyNumberFormat="1" applyFont="1" applyFill="1" applyBorder="1" applyAlignment="1" applyProtection="1">
      <alignment horizontal="right" vertical="center"/>
    </xf>
    <xf numFmtId="167" fontId="15" fillId="9" borderId="0" xfId="58" applyNumberFormat="1" applyFont="1" applyFill="1" applyAlignment="1">
      <alignment vertical="center"/>
    </xf>
    <xf numFmtId="0" fontId="13" fillId="13" borderId="0" xfId="56" applyFont="1" applyFill="1" applyBorder="1" applyAlignment="1" applyProtection="1">
      <alignment vertical="center"/>
    </xf>
    <xf numFmtId="0" fontId="15" fillId="13" borderId="0" xfId="56" applyFont="1" applyFill="1" applyBorder="1" applyAlignment="1" applyProtection="1">
      <alignment horizontal="center" vertical="center"/>
    </xf>
    <xf numFmtId="0" fontId="13" fillId="4" borderId="0" xfId="56" applyFont="1" applyFill="1" applyAlignment="1" applyProtection="1">
      <alignment horizontal="center" vertical="center"/>
    </xf>
    <xf numFmtId="0" fontId="13" fillId="10" borderId="0" xfId="56" applyFont="1" applyFill="1" applyBorder="1" applyAlignment="1" applyProtection="1">
      <alignment vertical="center"/>
    </xf>
    <xf numFmtId="0" fontId="15" fillId="10" borderId="0" xfId="56" applyFont="1" applyFill="1" applyBorder="1" applyAlignment="1">
      <alignment horizontal="left" vertical="center"/>
    </xf>
    <xf numFmtId="1" fontId="15" fillId="10" borderId="0" xfId="56" applyNumberFormat="1" applyFont="1" applyFill="1" applyBorder="1" applyAlignment="1" applyProtection="1">
      <alignment horizontal="center" vertical="center"/>
    </xf>
    <xf numFmtId="43" fontId="15" fillId="8" borderId="5" xfId="57" applyNumberFormat="1" applyFont="1" applyFill="1" applyBorder="1" applyAlignment="1" applyProtection="1">
      <alignment horizontal="right" vertical="center"/>
      <protection locked="0"/>
    </xf>
    <xf numFmtId="43" fontId="15" fillId="8" borderId="5" xfId="57" applyFont="1" applyFill="1" applyBorder="1" applyAlignment="1" applyProtection="1">
      <alignment horizontal="left" vertical="center"/>
      <protection locked="0"/>
    </xf>
    <xf numFmtId="166" fontId="16" fillId="4" borderId="0" xfId="57" applyNumberFormat="1" applyFont="1" applyFill="1" applyAlignment="1">
      <alignment vertical="center"/>
    </xf>
    <xf numFmtId="43" fontId="15" fillId="8" borderId="5" xfId="57" applyNumberFormat="1" applyFont="1" applyFill="1" applyBorder="1" applyAlignment="1" applyProtection="1">
      <alignment horizontal="center" vertical="center"/>
      <protection locked="0"/>
    </xf>
    <xf numFmtId="0" fontId="15" fillId="10" borderId="0" xfId="56" applyFont="1" applyFill="1" applyBorder="1" applyAlignment="1" applyProtection="1">
      <alignment vertical="center"/>
    </xf>
    <xf numFmtId="43" fontId="15" fillId="10" borderId="0" xfId="57" applyFont="1" applyFill="1" applyBorder="1" applyAlignment="1" applyProtection="1">
      <alignment horizontal="right" vertical="center"/>
    </xf>
    <xf numFmtId="167" fontId="15" fillId="10" borderId="0" xfId="58" applyNumberFormat="1" applyFont="1" applyFill="1" applyBorder="1" applyAlignment="1" applyProtection="1">
      <alignment horizontal="left" vertical="center"/>
    </xf>
    <xf numFmtId="0" fontId="15" fillId="4" borderId="0" xfId="56" applyFont="1" applyFill="1" applyBorder="1" applyAlignment="1" applyProtection="1">
      <alignment horizontal="center" vertical="center"/>
    </xf>
    <xf numFmtId="1" fontId="13" fillId="10" borderId="0" xfId="56" applyNumberFormat="1" applyFont="1" applyFill="1" applyBorder="1" applyAlignment="1" applyProtection="1">
      <alignment horizontal="center" vertical="center"/>
    </xf>
    <xf numFmtId="166" fontId="18" fillId="4" borderId="0" xfId="57" applyNumberFormat="1" applyFont="1" applyFill="1" applyAlignment="1">
      <alignment vertical="center"/>
    </xf>
    <xf numFmtId="1" fontId="15" fillId="4" borderId="0" xfId="56" applyNumberFormat="1" applyFont="1" applyFill="1" applyBorder="1" applyAlignment="1" applyProtection="1">
      <alignment horizontal="center" vertical="center"/>
    </xf>
    <xf numFmtId="166" fontId="13" fillId="10" borderId="0" xfId="56" applyNumberFormat="1" applyFont="1" applyFill="1" applyBorder="1" applyAlignment="1" applyProtection="1">
      <alignment horizontal="center" vertical="center"/>
    </xf>
    <xf numFmtId="167" fontId="15" fillId="10" borderId="0" xfId="58" applyNumberFormat="1" applyFont="1" applyFill="1" applyBorder="1" applyAlignment="1" applyProtection="1">
      <alignment horizontal="right" vertical="center"/>
    </xf>
    <xf numFmtId="0" fontId="19" fillId="4" borderId="0" xfId="56" applyFont="1" applyFill="1" applyAlignment="1">
      <alignment vertical="center"/>
    </xf>
    <xf numFmtId="0" fontId="20" fillId="4" borderId="0" xfId="56" applyFont="1" applyFill="1" applyAlignment="1">
      <alignment vertical="center"/>
    </xf>
    <xf numFmtId="0" fontId="14" fillId="4" borderId="0" xfId="56" applyFont="1" applyFill="1"/>
    <xf numFmtId="0" fontId="13" fillId="4" borderId="7" xfId="56" applyFont="1" applyFill="1" applyBorder="1" applyAlignment="1" applyProtection="1">
      <alignment vertical="center"/>
    </xf>
    <xf numFmtId="0" fontId="15" fillId="4" borderId="2" xfId="56" applyFont="1" applyFill="1" applyBorder="1" applyAlignment="1" applyProtection="1">
      <alignment vertical="center"/>
    </xf>
    <xf numFmtId="0" fontId="15" fillId="4" borderId="3" xfId="56" applyFont="1" applyFill="1" applyBorder="1" applyAlignment="1" applyProtection="1">
      <alignment vertical="center"/>
      <protection locked="0"/>
    </xf>
    <xf numFmtId="0" fontId="15" fillId="4" borderId="0" xfId="56" applyFont="1" applyFill="1" applyBorder="1" applyAlignment="1" applyProtection="1">
      <alignment vertical="center"/>
      <protection locked="0"/>
    </xf>
    <xf numFmtId="0" fontId="15" fillId="4" borderId="8" xfId="56" applyFont="1" applyFill="1" applyBorder="1" applyAlignment="1" applyProtection="1">
      <alignment vertical="center"/>
      <protection locked="0"/>
    </xf>
    <xf numFmtId="0" fontId="15" fillId="4" borderId="1" xfId="56" applyFont="1" applyFill="1" applyBorder="1" applyAlignment="1" applyProtection="1">
      <alignment vertical="center"/>
      <protection locked="0"/>
    </xf>
    <xf numFmtId="0" fontId="12" fillId="0" borderId="0" xfId="56" applyFont="1"/>
    <xf numFmtId="2" fontId="12" fillId="0" borderId="0" xfId="56" applyNumberFormat="1" applyFont="1" applyAlignment="1">
      <alignment horizontal="center"/>
    </xf>
    <xf numFmtId="2" fontId="14" fillId="0" borderId="0" xfId="56" applyNumberFormat="1" applyFont="1"/>
    <xf numFmtId="0" fontId="12" fillId="4" borderId="0" xfId="56" applyFont="1" applyFill="1" applyAlignment="1">
      <alignment vertical="center"/>
    </xf>
    <xf numFmtId="0" fontId="12" fillId="0" borderId="0" xfId="56" applyFont="1" applyAlignment="1">
      <alignment vertical="center"/>
    </xf>
    <xf numFmtId="0" fontId="15" fillId="0" borderId="0" xfId="56" applyFont="1" applyAlignment="1">
      <alignment vertical="center"/>
    </xf>
    <xf numFmtId="0" fontId="13" fillId="4" borderId="0" xfId="56" applyFont="1" applyFill="1" applyAlignment="1">
      <alignment vertical="center"/>
    </xf>
    <xf numFmtId="0" fontId="13" fillId="0" borderId="0" xfId="56" applyFont="1" applyAlignment="1">
      <alignment vertical="center"/>
    </xf>
    <xf numFmtId="0" fontId="14" fillId="0" borderId="0" xfId="56" applyFont="1" applyAlignment="1">
      <alignment vertical="center"/>
    </xf>
    <xf numFmtId="0" fontId="22" fillId="0" borderId="0" xfId="56" applyFont="1"/>
    <xf numFmtId="0" fontId="11" fillId="7" borderId="6" xfId="56" applyFont="1" applyFill="1" applyBorder="1"/>
    <xf numFmtId="2" fontId="9" fillId="9" borderId="6" xfId="56" applyNumberFormat="1" applyFill="1" applyBorder="1"/>
    <xf numFmtId="2" fontId="9" fillId="9" borderId="6" xfId="56" applyNumberFormat="1" applyFill="1" applyBorder="1" applyAlignment="1">
      <alignment horizontal="right"/>
    </xf>
    <xf numFmtId="0" fontId="9" fillId="9" borderId="6" xfId="56" applyFill="1" applyBorder="1"/>
    <xf numFmtId="0" fontId="11" fillId="9" borderId="6" xfId="56" applyFont="1" applyFill="1" applyBorder="1"/>
    <xf numFmtId="0" fontId="11" fillId="0" borderId="0" xfId="56" applyFont="1"/>
    <xf numFmtId="0" fontId="22" fillId="7" borderId="6" xfId="56" applyFont="1" applyFill="1" applyBorder="1"/>
    <xf numFmtId="0" fontId="11" fillId="7" borderId="6" xfId="56" applyFont="1" applyFill="1" applyBorder="1" applyAlignment="1">
      <alignment wrapText="1"/>
    </xf>
    <xf numFmtId="43" fontId="9" fillId="8" borderId="6" xfId="56" applyNumberFormat="1" applyFill="1" applyBorder="1"/>
    <xf numFmtId="43" fontId="9" fillId="0" borderId="6" xfId="56" applyNumberFormat="1" applyBorder="1"/>
    <xf numFmtId="10" fontId="0" fillId="8" borderId="6" xfId="58" applyNumberFormat="1" applyFont="1" applyFill="1" applyBorder="1"/>
    <xf numFmtId="43" fontId="0" fillId="9" borderId="6" xfId="57" applyFont="1" applyFill="1" applyBorder="1"/>
    <xf numFmtId="0" fontId="15" fillId="7" borderId="6" xfId="56" applyFont="1" applyFill="1" applyBorder="1" applyAlignment="1">
      <alignment vertical="center"/>
    </xf>
    <xf numFmtId="43" fontId="9" fillId="0" borderId="0" xfId="56" applyNumberFormat="1"/>
    <xf numFmtId="43" fontId="15" fillId="0" borderId="6" xfId="57" applyFont="1" applyBorder="1" applyAlignment="1">
      <alignment vertical="center"/>
    </xf>
    <xf numFmtId="167" fontId="15" fillId="0" borderId="0" xfId="56" applyNumberFormat="1" applyFont="1" applyAlignment="1">
      <alignment vertical="center"/>
    </xf>
    <xf numFmtId="167" fontId="15" fillId="0" borderId="6" xfId="58" applyNumberFormat="1" applyFont="1" applyBorder="1" applyAlignment="1">
      <alignment vertical="center"/>
    </xf>
    <xf numFmtId="164" fontId="15" fillId="0" borderId="0" xfId="56" applyNumberFormat="1" applyFont="1" applyAlignment="1">
      <alignment vertical="center"/>
    </xf>
    <xf numFmtId="0" fontId="9" fillId="0" borderId="0" xfId="56" applyAlignment="1">
      <alignment vertical="top" wrapText="1"/>
    </xf>
    <xf numFmtId="14" fontId="0" fillId="0" borderId="0" xfId="0" applyNumberFormat="1"/>
    <xf numFmtId="0" fontId="0" fillId="0" borderId="0" xfId="0" applyFont="1"/>
    <xf numFmtId="16" fontId="0" fillId="0" borderId="0" xfId="0" applyNumberFormat="1"/>
    <xf numFmtId="43" fontId="9" fillId="0" borderId="0" xfId="55" applyFont="1"/>
    <xf numFmtId="0" fontId="0" fillId="0" borderId="0" xfId="0" applyAlignment="1">
      <alignment wrapText="1"/>
    </xf>
    <xf numFmtId="0" fontId="15" fillId="8" borderId="5" xfId="0" applyFont="1" applyFill="1" applyBorder="1" applyAlignment="1" applyProtection="1">
      <alignment horizontal="left" vertical="center"/>
      <protection locked="0"/>
    </xf>
    <xf numFmtId="0" fontId="15" fillId="8" borderId="5" xfId="56" applyFont="1" applyFill="1" applyBorder="1" applyAlignment="1" applyProtection="1">
      <alignment horizontal="left" vertical="center" shrinkToFit="1"/>
      <protection locked="0"/>
    </xf>
    <xf numFmtId="10" fontId="0" fillId="8" borderId="0" xfId="58" applyNumberFormat="1" applyFont="1" applyFill="1" applyBorder="1"/>
    <xf numFmtId="0" fontId="9" fillId="7" borderId="0" xfId="56" applyFont="1" applyFill="1" applyBorder="1"/>
    <xf numFmtId="171" fontId="9" fillId="0" borderId="0" xfId="56" applyNumberFormat="1"/>
    <xf numFmtId="0" fontId="9" fillId="7" borderId="6" xfId="56" applyFont="1" applyFill="1" applyBorder="1"/>
    <xf numFmtId="0" fontId="9" fillId="7" borderId="0" xfId="56" applyFill="1"/>
    <xf numFmtId="170" fontId="9" fillId="0" borderId="0" xfId="56" applyNumberFormat="1"/>
    <xf numFmtId="0" fontId="9" fillId="0" borderId="0" xfId="56" applyFont="1"/>
    <xf numFmtId="0" fontId="21" fillId="7" borderId="4" xfId="56" applyFont="1" applyFill="1" applyBorder="1" applyAlignment="1">
      <alignment horizontal="left" vertical="center" wrapText="1"/>
    </xf>
    <xf numFmtId="0" fontId="15" fillId="9" borderId="0" xfId="56" applyFont="1" applyFill="1" applyAlignment="1">
      <alignment vertical="center"/>
    </xf>
    <xf numFmtId="2" fontId="15" fillId="4" borderId="0" xfId="56" applyNumberFormat="1" applyFont="1" applyFill="1" applyAlignment="1">
      <alignment vertical="center"/>
    </xf>
    <xf numFmtId="0" fontId="13" fillId="3" borderId="0" xfId="56" applyFont="1" applyFill="1" applyAlignment="1">
      <alignment vertical="center"/>
    </xf>
    <xf numFmtId="169" fontId="15" fillId="9" borderId="0" xfId="57" applyNumberFormat="1" applyFont="1" applyFill="1" applyBorder="1" applyAlignment="1" applyProtection="1">
      <alignment horizontal="right" vertical="center"/>
    </xf>
    <xf numFmtId="43" fontId="27" fillId="0" borderId="0" xfId="55" applyFont="1"/>
    <xf numFmtId="0" fontId="27" fillId="0" borderId="0" xfId="56" applyFont="1"/>
    <xf numFmtId="0" fontId="9" fillId="13" borderId="0" xfId="56" applyFill="1"/>
    <xf numFmtId="0" fontId="0" fillId="10" borderId="0" xfId="0" applyFill="1"/>
    <xf numFmtId="0" fontId="2" fillId="10" borderId="9" xfId="0" applyFont="1" applyFill="1" applyBorder="1" applyAlignment="1">
      <alignment wrapText="1"/>
    </xf>
    <xf numFmtId="0" fontId="2" fillId="10" borderId="9" xfId="0" applyFont="1" applyFill="1" applyBorder="1"/>
    <xf numFmtId="0" fontId="0" fillId="10" borderId="9" xfId="0" applyFill="1" applyBorder="1" applyAlignment="1">
      <alignment wrapText="1"/>
    </xf>
    <xf numFmtId="0" fontId="0" fillId="8" borderId="9" xfId="0" applyFill="1" applyBorder="1" applyAlignment="1">
      <alignment wrapText="1"/>
    </xf>
    <xf numFmtId="0" fontId="15" fillId="8" borderId="9" xfId="0" applyFont="1" applyFill="1" applyBorder="1" applyAlignment="1">
      <alignment wrapText="1"/>
    </xf>
    <xf numFmtId="0" fontId="9" fillId="0" borderId="0" xfId="56" applyAlignment="1">
      <alignment wrapText="1"/>
    </xf>
    <xf numFmtId="0" fontId="0" fillId="8" borderId="0" xfId="0" applyFill="1" applyAlignment="1">
      <alignment wrapText="1"/>
    </xf>
    <xf numFmtId="0" fontId="16" fillId="10" borderId="9" xfId="56" applyFont="1" applyFill="1" applyBorder="1" applyAlignment="1">
      <alignment horizontal="right"/>
    </xf>
    <xf numFmtId="0" fontId="9" fillId="8" borderId="9" xfId="56" applyFont="1" applyFill="1" applyBorder="1" applyAlignment="1">
      <alignment horizontal="center" wrapText="1"/>
    </xf>
    <xf numFmtId="0" fontId="6" fillId="10" borderId="0" xfId="0" applyFont="1" applyFill="1" applyAlignment="1">
      <alignment wrapText="1"/>
    </xf>
    <xf numFmtId="0" fontId="0" fillId="10" borderId="0" xfId="0" applyFill="1" applyAlignment="1">
      <alignment wrapText="1"/>
    </xf>
    <xf numFmtId="0" fontId="2" fillId="8" borderId="0" xfId="0" applyFont="1" applyFill="1" applyAlignment="1">
      <alignment wrapText="1"/>
    </xf>
    <xf numFmtId="0" fontId="2" fillId="8" borderId="0" xfId="0" applyFont="1" applyFill="1"/>
    <xf numFmtId="0" fontId="7" fillId="8" borderId="0" xfId="0" applyFont="1" applyFill="1"/>
    <xf numFmtId="0" fontId="0" fillId="7" borderId="9" xfId="0" applyFill="1" applyBorder="1"/>
    <xf numFmtId="0" fontId="5" fillId="7" borderId="9" xfId="0" applyFont="1" applyFill="1" applyBorder="1"/>
    <xf numFmtId="0" fontId="5" fillId="7" borderId="9" xfId="0" quotePrefix="1" applyFont="1" applyFill="1" applyBorder="1"/>
    <xf numFmtId="0" fontId="9" fillId="7" borderId="9" xfId="56" applyFill="1" applyBorder="1"/>
    <xf numFmtId="10" fontId="9" fillId="7" borderId="9" xfId="56" applyNumberFormat="1" applyFill="1" applyBorder="1"/>
    <xf numFmtId="0" fontId="16" fillId="7" borderId="9" xfId="56" applyFont="1" applyFill="1" applyBorder="1"/>
    <xf numFmtId="0" fontId="9" fillId="10" borderId="9" xfId="56" applyFill="1" applyBorder="1" applyAlignment="1">
      <alignment vertical="top" wrapText="1"/>
    </xf>
    <xf numFmtId="0" fontId="11" fillId="10" borderId="9" xfId="56" applyFont="1" applyFill="1" applyBorder="1" applyAlignment="1">
      <alignment vertical="top" wrapText="1"/>
    </xf>
    <xf numFmtId="0" fontId="9" fillId="10" borderId="9" xfId="56" applyFont="1" applyFill="1" applyBorder="1" applyAlignment="1">
      <alignment vertical="top" wrapText="1"/>
    </xf>
    <xf numFmtId="0" fontId="11" fillId="8" borderId="9" xfId="56" applyFont="1" applyFill="1" applyBorder="1" applyAlignment="1">
      <alignment vertical="top" wrapText="1"/>
    </xf>
    <xf numFmtId="0" fontId="9" fillId="8" borderId="9" xfId="56" applyFill="1" applyBorder="1" applyAlignment="1">
      <alignment vertical="top" wrapText="1"/>
    </xf>
    <xf numFmtId="0" fontId="11" fillId="0" borderId="0" xfId="56" applyFont="1" applyAlignment="1">
      <alignment wrapText="1"/>
    </xf>
    <xf numFmtId="0" fontId="9" fillId="10" borderId="12" xfId="56" applyFill="1" applyBorder="1" applyAlignment="1">
      <alignment vertical="top" wrapText="1"/>
    </xf>
    <xf numFmtId="0" fontId="11" fillId="8" borderId="12" xfId="56" applyFont="1" applyFill="1" applyBorder="1" applyAlignment="1">
      <alignment vertical="top" wrapText="1"/>
    </xf>
    <xf numFmtId="0" fontId="9" fillId="10" borderId="12" xfId="56" applyFont="1" applyFill="1" applyBorder="1" applyAlignment="1">
      <alignment vertical="top" wrapText="1"/>
    </xf>
    <xf numFmtId="0" fontId="9" fillId="8" borderId="12" xfId="56" applyFill="1" applyBorder="1" applyAlignment="1">
      <alignment vertical="top" wrapText="1"/>
    </xf>
    <xf numFmtId="0" fontId="11" fillId="10" borderId="12" xfId="56" applyFont="1" applyFill="1" applyBorder="1" applyAlignment="1">
      <alignment vertical="top" wrapText="1"/>
    </xf>
    <xf numFmtId="0" fontId="9" fillId="0" borderId="0" xfId="56" applyFill="1" applyAlignment="1">
      <alignment vertical="top" wrapText="1"/>
    </xf>
    <xf numFmtId="0" fontId="23" fillId="0" borderId="0" xfId="56" applyFont="1" applyAlignment="1">
      <alignment vertical="top" wrapText="1"/>
    </xf>
    <xf numFmtId="43" fontId="9" fillId="5" borderId="6" xfId="56" applyNumberFormat="1" applyFill="1" applyBorder="1"/>
    <xf numFmtId="43" fontId="9" fillId="14" borderId="6" xfId="56" applyNumberFormat="1" applyFill="1" applyBorder="1"/>
    <xf numFmtId="10" fontId="9" fillId="0" borderId="0" xfId="60" applyNumberFormat="1" applyFont="1"/>
    <xf numFmtId="43" fontId="9" fillId="16" borderId="6" xfId="56" applyNumberFormat="1" applyFill="1" applyBorder="1"/>
    <xf numFmtId="10" fontId="9" fillId="16" borderId="6" xfId="60" applyNumberFormat="1" applyFont="1" applyFill="1" applyBorder="1"/>
    <xf numFmtId="43" fontId="9" fillId="15" borderId="6" xfId="56" applyNumberFormat="1" applyFill="1" applyBorder="1"/>
    <xf numFmtId="10" fontId="9" fillId="15" borderId="6" xfId="60" applyNumberFormat="1" applyFont="1" applyFill="1" applyBorder="1"/>
    <xf numFmtId="165" fontId="9" fillId="0" borderId="0" xfId="56" applyNumberFormat="1"/>
    <xf numFmtId="0" fontId="28" fillId="7" borderId="6" xfId="56" applyFont="1" applyFill="1" applyBorder="1" applyAlignment="1">
      <alignment wrapText="1"/>
    </xf>
    <xf numFmtId="10" fontId="28" fillId="0" borderId="0" xfId="60" applyNumberFormat="1" applyFont="1"/>
    <xf numFmtId="43" fontId="9" fillId="17" borderId="6" xfId="56" applyNumberFormat="1" applyFill="1" applyBorder="1"/>
    <xf numFmtId="10" fontId="9" fillId="17" borderId="6" xfId="60" applyNumberFormat="1" applyFont="1" applyFill="1" applyBorder="1"/>
    <xf numFmtId="10" fontId="0" fillId="8" borderId="13" xfId="58" applyNumberFormat="1" applyFont="1" applyFill="1" applyBorder="1"/>
    <xf numFmtId="43" fontId="9" fillId="8" borderId="13" xfId="56" applyNumberFormat="1" applyFill="1" applyBorder="1"/>
    <xf numFmtId="43" fontId="9" fillId="14" borderId="13" xfId="56" applyNumberFormat="1" applyFill="1" applyBorder="1"/>
    <xf numFmtId="0" fontId="9" fillId="7" borderId="14" xfId="56" applyFont="1" applyFill="1" applyBorder="1"/>
    <xf numFmtId="43" fontId="0" fillId="9" borderId="14" xfId="57" applyFont="1" applyFill="1" applyBorder="1"/>
    <xf numFmtId="43" fontId="29" fillId="7" borderId="6" xfId="56" applyNumberFormat="1" applyFont="1" applyFill="1" applyBorder="1"/>
    <xf numFmtId="10" fontId="30" fillId="8" borderId="6" xfId="58" applyNumberFormat="1" applyFont="1" applyFill="1" applyBorder="1"/>
    <xf numFmtId="43" fontId="28" fillId="0" borderId="0" xfId="55" applyFont="1"/>
    <xf numFmtId="0" fontId="31" fillId="0" borderId="0" xfId="56" applyFont="1"/>
    <xf numFmtId="166" fontId="9" fillId="8" borderId="6" xfId="56" applyNumberFormat="1" applyFill="1" applyBorder="1"/>
    <xf numFmtId="0" fontId="32" fillId="7" borderId="13" xfId="56" applyFont="1" applyFill="1" applyBorder="1"/>
    <xf numFmtId="0" fontId="20" fillId="7" borderId="4" xfId="56" applyFont="1" applyFill="1" applyBorder="1" applyAlignment="1">
      <alignment horizontal="left" vertical="center"/>
    </xf>
    <xf numFmtId="172" fontId="9" fillId="7" borderId="9" xfId="56" applyNumberFormat="1" applyFill="1" applyBorder="1"/>
    <xf numFmtId="10" fontId="9" fillId="0" borderId="0" xfId="56" applyNumberFormat="1"/>
    <xf numFmtId="20" fontId="9" fillId="0" borderId="0" xfId="56" applyNumberFormat="1"/>
    <xf numFmtId="170" fontId="28" fillId="0" borderId="0" xfId="56" applyNumberFormat="1" applyFont="1"/>
    <xf numFmtId="43" fontId="9" fillId="9" borderId="6" xfId="55" applyFont="1" applyFill="1" applyBorder="1"/>
    <xf numFmtId="0" fontId="15" fillId="7" borderId="4" xfId="56" applyFont="1" applyFill="1" applyBorder="1" applyAlignment="1">
      <alignment horizontal="left" vertical="center" shrinkToFit="1"/>
    </xf>
    <xf numFmtId="0" fontId="0" fillId="10" borderId="17" xfId="0" applyFill="1" applyBorder="1" applyAlignment="1">
      <alignment wrapText="1"/>
    </xf>
    <xf numFmtId="0" fontId="26" fillId="10" borderId="17" xfId="59" applyFill="1" applyBorder="1" applyAlignment="1">
      <alignment wrapText="1"/>
    </xf>
    <xf numFmtId="0" fontId="34" fillId="10" borderId="9" xfId="0" applyFont="1" applyFill="1" applyBorder="1" applyAlignment="1">
      <alignment wrapText="1"/>
    </xf>
    <xf numFmtId="0" fontId="2" fillId="10" borderId="17" xfId="0" applyFont="1" applyFill="1" applyBorder="1" applyAlignment="1">
      <alignment wrapText="1"/>
    </xf>
    <xf numFmtId="0" fontId="0" fillId="8" borderId="17" xfId="0" applyFont="1" applyFill="1" applyBorder="1" applyAlignment="1">
      <alignment wrapText="1"/>
    </xf>
    <xf numFmtId="0" fontId="0" fillId="10" borderId="17" xfId="0" applyFont="1" applyFill="1" applyBorder="1" applyAlignment="1">
      <alignment wrapText="1"/>
    </xf>
    <xf numFmtId="0" fontId="0" fillId="8" borderId="17" xfId="0" applyFill="1" applyBorder="1" applyAlignment="1">
      <alignment wrapText="1"/>
    </xf>
    <xf numFmtId="0" fontId="9" fillId="8" borderId="9" xfId="56" applyFont="1" applyFill="1" applyBorder="1" applyAlignment="1">
      <alignment wrapText="1"/>
    </xf>
    <xf numFmtId="0" fontId="0" fillId="7" borderId="19" xfId="0" applyFill="1" applyBorder="1"/>
    <xf numFmtId="166" fontId="35" fillId="7" borderId="19" xfId="55" applyNumberFormat="1" applyFont="1" applyFill="1" applyBorder="1"/>
    <xf numFmtId="0" fontId="0" fillId="10" borderId="12" xfId="0" applyFill="1" applyBorder="1"/>
    <xf numFmtId="0" fontId="0" fillId="8" borderId="20" xfId="0" applyFont="1" applyFill="1" applyBorder="1"/>
    <xf numFmtId="166" fontId="35" fillId="12" borderId="17" xfId="55" applyNumberFormat="1" applyFont="1" applyFill="1" applyBorder="1"/>
    <xf numFmtId="0" fontId="0" fillId="7" borderId="21" xfId="0" applyFill="1" applyBorder="1"/>
    <xf numFmtId="14" fontId="0" fillId="7" borderId="21" xfId="0" applyNumberFormat="1" applyFont="1" applyFill="1" applyBorder="1"/>
    <xf numFmtId="0" fontId="0" fillId="10" borderId="20" xfId="0" applyFill="1" applyBorder="1"/>
    <xf numFmtId="14" fontId="0" fillId="7" borderId="21" xfId="0" applyNumberFormat="1" applyFill="1" applyBorder="1"/>
    <xf numFmtId="0" fontId="0" fillId="7" borderId="18" xfId="0" applyFill="1" applyBorder="1"/>
    <xf numFmtId="0" fontId="0" fillId="8" borderId="12" xfId="0" applyFill="1" applyBorder="1"/>
    <xf numFmtId="0" fontId="9" fillId="8" borderId="9" xfId="56" applyFont="1" applyFill="1" applyBorder="1"/>
    <xf numFmtId="2" fontId="0" fillId="12" borderId="22" xfId="0" applyNumberFormat="1" applyFill="1" applyBorder="1"/>
    <xf numFmtId="0" fontId="0" fillId="7" borderId="23" xfId="0" applyFill="1" applyBorder="1"/>
    <xf numFmtId="14" fontId="0" fillId="7" borderId="23" xfId="0" applyNumberFormat="1" applyFont="1" applyFill="1" applyBorder="1"/>
    <xf numFmtId="14" fontId="0" fillId="7" borderId="23" xfId="0" applyNumberFormat="1" applyFill="1" applyBorder="1"/>
    <xf numFmtId="14" fontId="0" fillId="0" borderId="24" xfId="0" applyNumberFormat="1" applyBorder="1"/>
    <xf numFmtId="14" fontId="0" fillId="0" borderId="19" xfId="0" applyNumberFormat="1" applyBorder="1"/>
    <xf numFmtId="14" fontId="0" fillId="7" borderId="25" xfId="0" applyNumberFormat="1" applyFill="1" applyBorder="1"/>
    <xf numFmtId="16" fontId="0" fillId="10" borderId="20" xfId="0" applyNumberFormat="1" applyFill="1" applyBorder="1"/>
    <xf numFmtId="2" fontId="9" fillId="0" borderId="0" xfId="56" applyNumberFormat="1"/>
    <xf numFmtId="0" fontId="0" fillId="7" borderId="25" xfId="0" applyFill="1" applyBorder="1"/>
    <xf numFmtId="0" fontId="0" fillId="8" borderId="12" xfId="0" applyFont="1" applyFill="1" applyBorder="1"/>
    <xf numFmtId="166" fontId="2" fillId="7" borderId="26" xfId="55" applyNumberFormat="1" applyFont="1" applyFill="1" applyBorder="1"/>
    <xf numFmtId="172" fontId="9" fillId="0" borderId="0" xfId="56" applyNumberFormat="1"/>
    <xf numFmtId="0" fontId="15" fillId="8" borderId="12" xfId="0" applyFont="1" applyFill="1" applyBorder="1"/>
    <xf numFmtId="14" fontId="15" fillId="0" borderId="0" xfId="56" applyNumberFormat="1" applyFont="1" applyAlignment="1" applyProtection="1">
      <alignment vertical="center"/>
      <protection hidden="1"/>
    </xf>
    <xf numFmtId="14" fontId="0" fillId="7" borderId="27" xfId="0" applyNumberFormat="1" applyFont="1" applyFill="1" applyBorder="1"/>
    <xf numFmtId="166" fontId="35" fillId="4" borderId="19" xfId="55" applyNumberFormat="1" applyFont="1" applyFill="1" applyBorder="1"/>
    <xf numFmtId="173" fontId="0" fillId="0" borderId="0" xfId="0" applyNumberFormat="1"/>
    <xf numFmtId="0" fontId="22" fillId="18" borderId="0" xfId="56" applyFont="1" applyFill="1"/>
    <xf numFmtId="0" fontId="22" fillId="18" borderId="6" xfId="56" applyFont="1" applyFill="1" applyBorder="1"/>
    <xf numFmtId="164" fontId="22" fillId="18" borderId="6" xfId="56" applyNumberFormat="1" applyFont="1" applyFill="1" applyBorder="1"/>
    <xf numFmtId="0" fontId="9" fillId="19" borderId="0" xfId="56" applyFill="1" applyBorder="1"/>
    <xf numFmtId="0" fontId="9" fillId="19" borderId="28" xfId="56" applyFill="1" applyBorder="1"/>
    <xf numFmtId="0" fontId="9" fillId="20" borderId="6" xfId="56" applyFill="1" applyBorder="1"/>
    <xf numFmtId="0" fontId="27" fillId="20" borderId="6" xfId="56" applyFont="1" applyFill="1" applyBorder="1"/>
    <xf numFmtId="0" fontId="22" fillId="20" borderId="6" xfId="56" applyFont="1" applyFill="1" applyBorder="1"/>
    <xf numFmtId="2" fontId="9" fillId="20" borderId="6" xfId="56" applyNumberFormat="1" applyFill="1" applyBorder="1"/>
    <xf numFmtId="166" fontId="27" fillId="20" borderId="6" xfId="55" applyNumberFormat="1" applyFont="1" applyFill="1" applyBorder="1"/>
    <xf numFmtId="173" fontId="9" fillId="20" borderId="6" xfId="56" applyNumberFormat="1" applyFill="1" applyBorder="1"/>
    <xf numFmtId="43" fontId="27" fillId="20" borderId="6" xfId="55" applyFont="1" applyFill="1" applyBorder="1"/>
    <xf numFmtId="0" fontId="0" fillId="19" borderId="20" xfId="0" applyFill="1" applyBorder="1"/>
    <xf numFmtId="0" fontId="9" fillId="18" borderId="6" xfId="56" applyFill="1" applyBorder="1"/>
    <xf numFmtId="166" fontId="9" fillId="19" borderId="6" xfId="56" applyNumberFormat="1" applyFill="1" applyBorder="1"/>
    <xf numFmtId="2" fontId="9" fillId="19" borderId="6" xfId="56" applyNumberFormat="1" applyFill="1" applyBorder="1"/>
    <xf numFmtId="2" fontId="22" fillId="19" borderId="6" xfId="56" applyNumberFormat="1" applyFont="1" applyFill="1" applyBorder="1"/>
    <xf numFmtId="0" fontId="9" fillId="19" borderId="0" xfId="56" applyFill="1"/>
    <xf numFmtId="0" fontId="9" fillId="19" borderId="6" xfId="56" applyFill="1" applyBorder="1"/>
    <xf numFmtId="167" fontId="15" fillId="0" borderId="0" xfId="60" applyNumberFormat="1" applyFont="1" applyAlignment="1">
      <alignment vertical="center"/>
    </xf>
    <xf numFmtId="0" fontId="16" fillId="10" borderId="9" xfId="56" applyFont="1" applyFill="1" applyBorder="1" applyAlignment="1">
      <alignment horizontal="center"/>
    </xf>
    <xf numFmtId="0" fontId="16" fillId="10" borderId="12" xfId="56" applyFont="1" applyFill="1" applyBorder="1" applyAlignment="1">
      <alignment horizontal="center" vertical="center" wrapText="1"/>
    </xf>
    <xf numFmtId="0" fontId="9" fillId="13" borderId="0" xfId="56" applyFill="1" applyAlignment="1">
      <alignment horizontal="center" textRotation="90"/>
    </xf>
    <xf numFmtId="0" fontId="22" fillId="0" borderId="0" xfId="56" applyFont="1" applyBorder="1" applyAlignment="1">
      <alignment horizontal="center" wrapText="1"/>
    </xf>
    <xf numFmtId="0" fontId="34" fillId="10" borderId="12" xfId="0" applyFont="1" applyFill="1" applyBorder="1" applyAlignment="1">
      <alignment horizontal="center" wrapText="1"/>
    </xf>
    <xf numFmtId="0" fontId="34" fillId="10" borderId="18" xfId="0" applyFont="1" applyFill="1" applyBorder="1" applyAlignment="1">
      <alignment horizontal="center" wrapText="1"/>
    </xf>
    <xf numFmtId="14" fontId="15" fillId="8" borderId="5" xfId="56" applyNumberFormat="1" applyFont="1" applyFill="1" applyBorder="1" applyAlignment="1" applyProtection="1">
      <alignment horizontal="center" vertical="center"/>
      <protection locked="0"/>
    </xf>
    <xf numFmtId="0" fontId="15" fillId="7" borderId="10" xfId="56" applyFont="1" applyFill="1" applyBorder="1" applyAlignment="1">
      <alignment horizontal="center" vertical="center"/>
    </xf>
    <xf numFmtId="0" fontId="15" fillId="7" borderId="11" xfId="56" applyFont="1" applyFill="1" applyBorder="1" applyAlignment="1">
      <alignment horizontal="center" vertical="center"/>
    </xf>
    <xf numFmtId="2" fontId="15" fillId="8" borderId="5" xfId="56" applyNumberFormat="1" applyFont="1" applyFill="1" applyBorder="1" applyAlignment="1" applyProtection="1">
      <alignment horizontal="center" vertical="center" shrinkToFit="1"/>
      <protection locked="0"/>
    </xf>
    <xf numFmtId="0" fontId="15" fillId="9" borderId="15" xfId="56" applyNumberFormat="1" applyFont="1" applyFill="1" applyBorder="1" applyAlignment="1" applyProtection="1">
      <alignment horizontal="center" vertical="center"/>
    </xf>
    <xf numFmtId="0" fontId="15" fillId="9" borderId="16" xfId="56" applyNumberFormat="1" applyFont="1" applyFill="1" applyBorder="1" applyAlignment="1" applyProtection="1">
      <alignment horizontal="center" vertical="center"/>
    </xf>
    <xf numFmtId="2" fontId="15" fillId="8" borderId="5" xfId="56" applyNumberFormat="1" applyFont="1" applyFill="1" applyBorder="1" applyAlignment="1" applyProtection="1">
      <alignment horizontal="center" vertical="center"/>
      <protection locked="0"/>
    </xf>
  </cellXfs>
  <cellStyles count="61">
    <cellStyle name="Besuchter Hyperlink" xfId="2" builtinId="9" hidden="1"/>
    <cellStyle name="Besuchter Hyperlink" xfId="5" builtinId="9" hidden="1"/>
    <cellStyle name="Besuchter Hyperlink" xfId="36" builtinId="9" hidden="1"/>
    <cellStyle name="Besuchter Hyperlink" xfId="38" builtinId="9" hidden="1"/>
    <cellStyle name="Besuchter Hyperlink" xfId="42" builtinId="9" hidden="1"/>
    <cellStyle name="Besuchter Hyperlink" xfId="46" builtinId="9" hidden="1"/>
    <cellStyle name="Besuchter Hyperlink" xfId="50" builtinId="9" hidden="1"/>
    <cellStyle name="Besuchter Hyperlink" xfId="48" builtinId="9" hidden="1"/>
    <cellStyle name="Besuchter Hyperlink" xfId="32" builtinId="9" hidden="1"/>
    <cellStyle name="Besuchter Hyperlink" xfId="24" builtinId="9" hidden="1"/>
    <cellStyle name="Besuchter Hyperlink" xfId="16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4" builtinId="9" hidden="1"/>
    <cellStyle name="Besuchter Hyperlink" xfId="8" builtinId="9" hidden="1"/>
    <cellStyle name="Besuchter Hyperlink" xfId="6" builtinId="9" hidden="1"/>
    <cellStyle name="Besuchter Hyperlink" xfId="40" builtinId="9" hidden="1"/>
    <cellStyle name="Besuchter Hyperlink" xfId="44" builtinId="9" hidden="1"/>
    <cellStyle name="Besuchter Hyperlink" xfId="34" builtinId="9" hidden="1"/>
    <cellStyle name="Besuchter Hyperlink" xfId="20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22" builtinId="9" hidden="1"/>
    <cellStyle name="Besuchter Hyperlink" xfId="52" builtinId="9" hidden="1"/>
    <cellStyle name="Besuchter Hyperlink" xfId="18" builtinId="9" hidden="1"/>
    <cellStyle name="Besuchter Hyperlink" xfId="54" builtinId="9" hidden="1"/>
    <cellStyle name="Komma" xfId="55" builtinId="3"/>
    <cellStyle name="Komma 2" xfId="57"/>
    <cellStyle name="Link" xfId="17" builtinId="8" hidden="1"/>
    <cellStyle name="Link" xfId="7" builtinId="8" hidden="1"/>
    <cellStyle name="Link" xfId="9" builtinId="8" hidden="1"/>
    <cellStyle name="Link" xfId="1" builtinId="8" hidden="1"/>
    <cellStyle name="Link" xfId="3" builtinId="8" hidden="1"/>
    <cellStyle name="Link" xfId="1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7" builtinId="8" hidden="1"/>
    <cellStyle name="Link" xfId="39" builtinId="8" hidden="1"/>
    <cellStyle name="Link" xfId="41" builtinId="8" hidden="1"/>
    <cellStyle name="Link" xfId="19" builtinId="8" hidden="1"/>
    <cellStyle name="Link" xfId="11" builtinId="8" hidden="1"/>
    <cellStyle name="Link" xfId="13" builtinId="8" hidden="1"/>
    <cellStyle name="Link" xfId="35" builtinId="8" hidden="1"/>
    <cellStyle name="Link" xfId="25" builtinId="8" hidden="1"/>
    <cellStyle name="Link" xfId="51" builtinId="8" hidden="1"/>
    <cellStyle name="Link" xfId="43" builtinId="8" hidden="1"/>
    <cellStyle name="Link" xfId="21" builtinId="8" hidden="1"/>
    <cellStyle name="Link" xfId="23" builtinId="8" hidden="1"/>
    <cellStyle name="Link" xfId="49" builtinId="8" hidden="1"/>
    <cellStyle name="Link" xfId="53" builtinId="8" hidden="1"/>
    <cellStyle name="Link" xfId="47" builtinId="8" hidden="1"/>
    <cellStyle name="Link" xfId="45" builtinId="8" hidden="1"/>
    <cellStyle name="Link" xfId="59" builtinId="8"/>
    <cellStyle name="Prozent" xfId="60" builtinId="5"/>
    <cellStyle name="Prozent 2" xfId="58"/>
    <cellStyle name="Standard" xfId="0" builtinId="0"/>
    <cellStyle name="Standard 2" xfId="56"/>
  </cellStyles>
  <dxfs count="21"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6" tint="0.59996337778862885"/>
      </font>
    </dxf>
    <dxf>
      <font>
        <color theme="0" tint="-0.34998626667073579"/>
      </font>
    </dxf>
    <dxf>
      <font>
        <color theme="6" tint="0.59996337778862885"/>
      </font>
    </dxf>
    <dxf>
      <font>
        <color theme="0" tint="-0.34998626667073579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ill>
        <patternFill>
          <bgColor theme="5" tint="0.59996337778862885"/>
        </patternFill>
      </fill>
    </dxf>
    <dxf>
      <font>
        <color theme="6" tint="0.59996337778862885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174" formatCode="&quot;DD.MM.JJJJ&quot;"/>
    </dxf>
  </dxfs>
  <tableStyles count="0" defaultTableStyle="TableStyleMedium9" defaultPivotStyle="PivotStyleMedium7"/>
  <colors>
    <mruColors>
      <color rgb="FFF0F0F0"/>
      <color rgb="FFE6E6E6"/>
      <color rgb="FFD2D2D2"/>
      <color rgb="FFFAFAFA"/>
      <color rgb="FFE2E1E3"/>
      <color rgb="FF0082DE"/>
      <color rgb="FFF0F0FF"/>
      <color rgb="FFF7FFED"/>
      <color rgb="FFFFF6E4"/>
      <color rgb="FFEBE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Design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baselland.ch/politik-und-behorden/direktionen/bildungs-kultur-und-sportdirektion/bildung/handbuch/organisation-schulbetrieb/personal/copy16_of_template/copy8_of_template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3">
    <tabColor rgb="FFFFC000"/>
  </sheetPr>
  <dimension ref="A1:K29"/>
  <sheetViews>
    <sheetView zoomScale="85" zoomScaleNormal="85" workbookViewId="0">
      <pane ySplit="1" topLeftCell="A2" activePane="bottomLeft" state="frozen"/>
      <selection pane="bottomLeft"/>
    </sheetView>
  </sheetViews>
  <sheetFormatPr baseColWidth="10" defaultRowHeight="12.75" x14ac:dyDescent="0.2"/>
  <cols>
    <col min="1" max="11" width="17.77734375" style="119" customWidth="1"/>
    <col min="12" max="16384" width="11.5546875" style="4"/>
  </cols>
  <sheetData>
    <row r="1" spans="1:11" s="90" customFormat="1" ht="39" thickBot="1" x14ac:dyDescent="0.25">
      <c r="A1" s="135" t="s">
        <v>117</v>
      </c>
      <c r="B1" s="136" t="s">
        <v>162</v>
      </c>
      <c r="C1" s="137" t="s">
        <v>118</v>
      </c>
      <c r="D1" s="137" t="s">
        <v>119</v>
      </c>
      <c r="E1" s="137" t="s">
        <v>120</v>
      </c>
      <c r="F1" s="137" t="s">
        <v>121</v>
      </c>
      <c r="G1" s="135" t="s">
        <v>122</v>
      </c>
      <c r="H1" s="135" t="s">
        <v>123</v>
      </c>
      <c r="I1" s="135" t="s">
        <v>124</v>
      </c>
      <c r="J1" s="138" t="s">
        <v>173</v>
      </c>
      <c r="K1" s="134" t="s">
        <v>175</v>
      </c>
    </row>
    <row r="2" spans="1:11" ht="51.75" thickBot="1" x14ac:dyDescent="0.25">
      <c r="A2" s="134" t="s">
        <v>169</v>
      </c>
      <c r="B2" s="140" t="s">
        <v>163</v>
      </c>
      <c r="C2" s="137" t="s">
        <v>96</v>
      </c>
      <c r="D2" s="137" t="s">
        <v>96</v>
      </c>
      <c r="E2" s="137" t="s">
        <v>96</v>
      </c>
      <c r="F2" s="141" t="s">
        <v>96</v>
      </c>
      <c r="G2" s="134">
        <v>22</v>
      </c>
      <c r="H2" s="134">
        <v>22</v>
      </c>
      <c r="I2" s="140">
        <v>22</v>
      </c>
      <c r="J2" s="141" t="s">
        <v>34</v>
      </c>
      <c r="K2" s="134" t="s">
        <v>159</v>
      </c>
    </row>
    <row r="3" spans="1:11" ht="26.25" thickBot="1" x14ac:dyDescent="0.25">
      <c r="A3" s="134" t="s">
        <v>84</v>
      </c>
      <c r="B3" s="142" t="s">
        <v>177</v>
      </c>
      <c r="C3" s="138" t="s">
        <v>125</v>
      </c>
      <c r="D3" s="137" t="s">
        <v>125</v>
      </c>
      <c r="E3" s="138" t="s">
        <v>125</v>
      </c>
      <c r="F3" s="143" t="s">
        <v>125</v>
      </c>
      <c r="G3" s="134">
        <v>26</v>
      </c>
      <c r="H3" s="134">
        <v>23</v>
      </c>
      <c r="I3" s="144">
        <v>26</v>
      </c>
      <c r="J3" s="141" t="s">
        <v>136</v>
      </c>
      <c r="K3" s="134" t="s">
        <v>139</v>
      </c>
    </row>
    <row r="4" spans="1:11" ht="13.5" thickBot="1" x14ac:dyDescent="0.25">
      <c r="A4" s="135" t="s">
        <v>86</v>
      </c>
      <c r="B4" s="142" t="s">
        <v>178</v>
      </c>
      <c r="C4" s="138" t="s">
        <v>126</v>
      </c>
      <c r="D4" s="138" t="s">
        <v>126</v>
      </c>
      <c r="E4" s="138" t="s">
        <v>126</v>
      </c>
      <c r="F4" s="138" t="s">
        <v>126</v>
      </c>
      <c r="G4" s="90"/>
      <c r="H4" s="134">
        <v>24</v>
      </c>
      <c r="I4" s="90"/>
      <c r="J4" s="137" t="s">
        <v>137</v>
      </c>
      <c r="K4" s="90"/>
    </row>
    <row r="5" spans="1:11" ht="26.25" thickBot="1" x14ac:dyDescent="0.25">
      <c r="A5" s="135" t="s">
        <v>89</v>
      </c>
      <c r="B5" s="142" t="s">
        <v>176</v>
      </c>
      <c r="C5" s="138" t="s">
        <v>127</v>
      </c>
      <c r="D5" s="137" t="s">
        <v>128</v>
      </c>
      <c r="E5" s="145"/>
      <c r="F5" s="138" t="s">
        <v>129</v>
      </c>
      <c r="G5" s="90"/>
      <c r="H5" s="134">
        <v>26</v>
      </c>
      <c r="I5" s="90"/>
      <c r="J5" s="137" t="s">
        <v>122</v>
      </c>
      <c r="K5" s="90"/>
    </row>
    <row r="6" spans="1:11" ht="39" thickBot="1" x14ac:dyDescent="0.25">
      <c r="A6" s="135" t="s">
        <v>87</v>
      </c>
      <c r="B6" s="136" t="s">
        <v>164</v>
      </c>
      <c r="C6" s="90"/>
      <c r="D6" s="138" t="s">
        <v>129</v>
      </c>
      <c r="E6" s="145"/>
      <c r="F6" s="145"/>
      <c r="G6" s="90"/>
      <c r="H6" s="90"/>
      <c r="I6" s="90"/>
      <c r="J6" s="137" t="s">
        <v>123</v>
      </c>
      <c r="K6" s="90"/>
    </row>
    <row r="7" spans="1:11" ht="26.25" thickBot="1" x14ac:dyDescent="0.25">
      <c r="A7" s="135" t="s">
        <v>130</v>
      </c>
      <c r="B7" s="136" t="s">
        <v>86</v>
      </c>
      <c r="C7" s="145"/>
      <c r="D7" s="90"/>
      <c r="E7" s="145"/>
      <c r="F7" s="145"/>
      <c r="G7" s="90"/>
      <c r="H7" s="90"/>
      <c r="I7" s="90"/>
      <c r="J7" s="137" t="s">
        <v>124</v>
      </c>
      <c r="K7" s="90"/>
    </row>
    <row r="8" spans="1:11" ht="13.5" thickBot="1" x14ac:dyDescent="0.25">
      <c r="A8" s="135" t="s">
        <v>90</v>
      </c>
      <c r="B8" s="136" t="s">
        <v>165</v>
      </c>
      <c r="C8" s="90"/>
      <c r="D8" s="90"/>
      <c r="E8" s="90"/>
      <c r="F8" s="90"/>
      <c r="G8" s="90"/>
      <c r="H8" s="90"/>
      <c r="I8" s="90"/>
      <c r="J8" s="137" t="s">
        <v>41</v>
      </c>
      <c r="K8" s="90"/>
    </row>
    <row r="9" spans="1:11" ht="26.25" thickBot="1" x14ac:dyDescent="0.25">
      <c r="A9" s="135" t="s">
        <v>131</v>
      </c>
      <c r="B9" s="136" t="s">
        <v>166</v>
      </c>
      <c r="C9" s="90"/>
      <c r="D9" s="90"/>
      <c r="E9" s="146"/>
      <c r="F9" s="146"/>
      <c r="G9" s="90"/>
      <c r="H9" s="90"/>
      <c r="I9" s="90"/>
      <c r="J9" s="137" t="s">
        <v>138</v>
      </c>
      <c r="K9" s="90"/>
    </row>
    <row r="10" spans="1:11" ht="13.5" thickBot="1" x14ac:dyDescent="0.25">
      <c r="A10" s="135" t="s">
        <v>88</v>
      </c>
      <c r="B10" s="136" t="s">
        <v>167</v>
      </c>
      <c r="C10" s="146"/>
      <c r="D10" s="90"/>
      <c r="E10" s="90"/>
      <c r="F10" s="90"/>
      <c r="G10" s="90"/>
      <c r="H10" s="90"/>
      <c r="I10" s="90"/>
      <c r="J10" s="90"/>
      <c r="K10" s="90"/>
    </row>
    <row r="11" spans="1:11" ht="26.25" thickBot="1" x14ac:dyDescent="0.25">
      <c r="A11" s="135" t="s">
        <v>132</v>
      </c>
      <c r="B11" s="136" t="s">
        <v>179</v>
      </c>
      <c r="C11" s="146"/>
      <c r="D11" s="90"/>
      <c r="E11" s="90"/>
      <c r="F11" s="90"/>
      <c r="G11" s="90"/>
      <c r="H11" s="90"/>
      <c r="I11" s="90"/>
      <c r="J11" s="90"/>
      <c r="K11" s="90"/>
    </row>
    <row r="12" spans="1:11" ht="26.25" thickBot="1" x14ac:dyDescent="0.25">
      <c r="A12" s="135" t="s">
        <v>133</v>
      </c>
      <c r="B12" s="136" t="s">
        <v>168</v>
      </c>
      <c r="C12" s="90"/>
      <c r="D12" s="90"/>
      <c r="E12" s="90"/>
      <c r="F12" s="90"/>
      <c r="G12" s="90"/>
      <c r="H12" s="90"/>
      <c r="I12" s="90"/>
      <c r="J12" s="90"/>
      <c r="K12" s="90"/>
    </row>
    <row r="13" spans="1:11" ht="26.25" thickBot="1" x14ac:dyDescent="0.25">
      <c r="A13" s="135" t="s">
        <v>170</v>
      </c>
      <c r="B13" s="90"/>
      <c r="C13" s="90"/>
      <c r="D13" s="90"/>
      <c r="E13" s="90"/>
      <c r="F13" s="90"/>
      <c r="G13" s="90"/>
      <c r="H13" s="90"/>
      <c r="I13" s="90"/>
      <c r="J13" s="90"/>
      <c r="K13" s="90"/>
    </row>
    <row r="26" spans="1:2" x14ac:dyDescent="0.2">
      <c r="A26" s="139"/>
      <c r="B26" s="139"/>
    </row>
    <row r="29" spans="1:2" x14ac:dyDescent="0.2">
      <c r="A29" s="139"/>
      <c r="B29" s="139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4">
    <tabColor rgb="FFFFC000"/>
  </sheetPr>
  <dimension ref="A1:AU252"/>
  <sheetViews>
    <sheetView zoomScaleNormal="100" workbookViewId="0">
      <selection sqref="A1:A16"/>
    </sheetView>
  </sheetViews>
  <sheetFormatPr baseColWidth="10" defaultColWidth="11.5546875" defaultRowHeight="15" x14ac:dyDescent="0.2"/>
  <cols>
    <col min="1" max="1" width="3.5546875" style="112" bestFit="1" customWidth="1"/>
    <col min="2" max="3" width="11.33203125" style="4" customWidth="1"/>
    <col min="4" max="4" width="3.77734375" customWidth="1"/>
    <col min="5" max="7" width="8.21875" style="4" customWidth="1"/>
    <col min="8" max="8" width="9.33203125" style="4" customWidth="1"/>
    <col min="9" max="12" width="8.21875" style="4" customWidth="1"/>
    <col min="13" max="13" width="3.109375" customWidth="1"/>
    <col min="14" max="14" width="16.33203125" customWidth="1"/>
    <col min="15" max="15" width="8.109375" customWidth="1"/>
    <col min="16" max="16" width="11.5546875" style="92"/>
    <col min="17" max="18" width="14.44140625" style="92" customWidth="1"/>
    <col min="19" max="19" width="13.88671875" bestFit="1" customWidth="1"/>
    <col min="20" max="20" width="26.77734375" bestFit="1" customWidth="1"/>
    <col min="21" max="22" width="9.77734375" bestFit="1" customWidth="1"/>
    <col min="23" max="23" width="26.5546875" bestFit="1" customWidth="1"/>
    <col min="24" max="24" width="9.88671875" bestFit="1" customWidth="1"/>
    <col min="25" max="26" width="9.77734375" bestFit="1" customWidth="1"/>
    <col min="27" max="27" width="3.5546875" style="112" bestFit="1" customWidth="1"/>
    <col min="28" max="30" width="6.5546875" style="4" customWidth="1"/>
    <col min="31" max="31" width="45" style="4" bestFit="1" customWidth="1"/>
    <col min="32" max="36" width="11.33203125" style="4" customWidth="1"/>
    <col min="37" max="37" width="3.5546875" style="112" bestFit="1" customWidth="1"/>
    <col min="38" max="47" width="11.21875" customWidth="1"/>
    <col min="48" max="16384" width="11.5546875" style="4"/>
  </cols>
  <sheetData>
    <row r="1" spans="1:47" s="119" customFormat="1" ht="62.25" thickBot="1" x14ac:dyDescent="0.35">
      <c r="A1" s="237" t="s">
        <v>180</v>
      </c>
      <c r="B1" s="177" t="s">
        <v>183</v>
      </c>
      <c r="C1" s="178" t="s">
        <v>4</v>
      </c>
      <c r="D1"/>
      <c r="E1" s="239" t="s">
        <v>205</v>
      </c>
      <c r="F1" s="240"/>
      <c r="G1" s="179" t="s">
        <v>6</v>
      </c>
      <c r="H1" s="179" t="s">
        <v>206</v>
      </c>
      <c r="I1" s="179" t="s">
        <v>207</v>
      </c>
      <c r="J1" s="179" t="s">
        <v>18</v>
      </c>
      <c r="K1" s="179" t="s">
        <v>208</v>
      </c>
      <c r="L1" s="179" t="s">
        <v>11</v>
      </c>
      <c r="M1"/>
      <c r="N1" s="114" t="s">
        <v>212</v>
      </c>
      <c r="O1" s="180"/>
      <c r="P1" s="118" t="s">
        <v>213</v>
      </c>
      <c r="Q1" s="181"/>
      <c r="R1" s="181"/>
      <c r="S1" s="116"/>
      <c r="T1" s="182" t="s">
        <v>214</v>
      </c>
      <c r="U1" s="116" t="s">
        <v>23</v>
      </c>
      <c r="V1" s="116" t="s">
        <v>156</v>
      </c>
      <c r="W1" s="117" t="s">
        <v>215</v>
      </c>
      <c r="X1" s="183"/>
      <c r="Y1" s="117" t="s">
        <v>23</v>
      </c>
      <c r="Z1" s="117" t="s">
        <v>156</v>
      </c>
      <c r="AA1" s="237" t="s">
        <v>181</v>
      </c>
      <c r="AB1" s="238" t="s">
        <v>1</v>
      </c>
      <c r="AC1" s="238"/>
      <c r="AD1" s="238"/>
      <c r="AE1" s="184" t="s">
        <v>5</v>
      </c>
      <c r="AF1" s="184" t="s">
        <v>9</v>
      </c>
      <c r="AG1" s="122" t="s">
        <v>174</v>
      </c>
      <c r="AH1" s="184" t="s">
        <v>134</v>
      </c>
      <c r="AI1" s="184" t="s">
        <v>135</v>
      </c>
      <c r="AJ1" s="184" t="s">
        <v>11</v>
      </c>
      <c r="AK1" s="237" t="s">
        <v>182</v>
      </c>
      <c r="AL1" s="123" t="s">
        <v>14</v>
      </c>
      <c r="AM1" s="124"/>
      <c r="AN1" s="124"/>
      <c r="AO1" s="125" t="s">
        <v>17</v>
      </c>
      <c r="AP1" s="120"/>
      <c r="AQ1" s="120"/>
      <c r="AR1" s="120"/>
      <c r="AS1" s="120"/>
      <c r="AT1" s="120"/>
      <c r="AU1" s="95"/>
    </row>
    <row r="2" spans="1:47" ht="16.5" thickBot="1" x14ac:dyDescent="0.3">
      <c r="A2" s="237"/>
      <c r="B2" s="185" t="s">
        <v>216</v>
      </c>
      <c r="C2" s="186">
        <v>2091.6</v>
      </c>
      <c r="E2" s="187" t="s">
        <v>209</v>
      </c>
      <c r="F2" s="187"/>
      <c r="G2" s="213">
        <v>25</v>
      </c>
      <c r="H2" s="188">
        <v>38</v>
      </c>
      <c r="I2" s="188">
        <v>104</v>
      </c>
      <c r="J2" s="188">
        <v>186</v>
      </c>
      <c r="K2" s="188">
        <v>12</v>
      </c>
      <c r="L2" s="189">
        <v>365</v>
      </c>
      <c r="N2" s="187" t="s">
        <v>33</v>
      </c>
      <c r="O2" s="190">
        <v>168</v>
      </c>
      <c r="P2" s="188" t="s">
        <v>50</v>
      </c>
      <c r="Q2" s="191">
        <v>44408</v>
      </c>
      <c r="R2" s="212" t="s">
        <v>217</v>
      </c>
      <c r="S2" s="192" t="s">
        <v>143</v>
      </c>
      <c r="T2" s="193">
        <v>44408</v>
      </c>
      <c r="U2" s="194">
        <v>1</v>
      </c>
      <c r="V2" s="128">
        <v>1</v>
      </c>
      <c r="W2" s="195" t="s">
        <v>150</v>
      </c>
      <c r="X2" s="193">
        <v>44553</v>
      </c>
      <c r="Y2" s="194">
        <v>1</v>
      </c>
      <c r="Z2" s="128">
        <v>1</v>
      </c>
      <c r="AA2" s="237"/>
      <c r="AB2" s="235" t="s">
        <v>7</v>
      </c>
      <c r="AC2" s="235"/>
      <c r="AD2" s="236" t="s">
        <v>8</v>
      </c>
      <c r="AE2" s="196" t="s">
        <v>34</v>
      </c>
      <c r="AF2" s="131">
        <v>28</v>
      </c>
      <c r="AG2" s="131" t="s">
        <v>218</v>
      </c>
      <c r="AH2" s="171">
        <v>0.83799999999999997</v>
      </c>
      <c r="AI2" s="171">
        <v>0.16200000000000001</v>
      </c>
      <c r="AJ2" s="132">
        <v>1</v>
      </c>
      <c r="AK2" s="237"/>
      <c r="AL2" s="113"/>
      <c r="AM2" s="1" t="s">
        <v>15</v>
      </c>
      <c r="AN2" s="2" t="s">
        <v>16</v>
      </c>
      <c r="AO2" s="126" t="s">
        <v>18</v>
      </c>
      <c r="AP2" s="126" t="s">
        <v>20</v>
      </c>
      <c r="AQ2" s="126" t="s">
        <v>21</v>
      </c>
      <c r="AR2" s="126" t="s">
        <v>22</v>
      </c>
      <c r="AS2" s="126" t="s">
        <v>23</v>
      </c>
      <c r="AT2" s="126" t="s">
        <v>24</v>
      </c>
    </row>
    <row r="3" spans="1:47" ht="16.5" thickBot="1" x14ac:dyDescent="0.3">
      <c r="A3" s="237"/>
      <c r="B3" t="s">
        <v>210</v>
      </c>
      <c r="C3" t="s">
        <v>211</v>
      </c>
      <c r="E3" s="187" t="s">
        <v>157</v>
      </c>
      <c r="F3" s="187"/>
      <c r="G3" s="188">
        <v>5</v>
      </c>
      <c r="H3" s="188">
        <v>7.6</v>
      </c>
      <c r="I3"/>
      <c r="J3" s="188">
        <v>37.200000000000003</v>
      </c>
      <c r="K3" s="188">
        <v>2.4</v>
      </c>
      <c r="L3" s="197">
        <v>52.2</v>
      </c>
      <c r="N3" s="187" t="s">
        <v>36</v>
      </c>
      <c r="O3" s="198">
        <v>184.8</v>
      </c>
      <c r="P3" s="188" t="s">
        <v>50</v>
      </c>
      <c r="Q3" s="199">
        <v>44409</v>
      </c>
      <c r="R3" s="212" t="s">
        <v>20</v>
      </c>
      <c r="S3" s="192" t="s">
        <v>144</v>
      </c>
      <c r="T3" s="200">
        <v>44554</v>
      </c>
      <c r="U3" s="194">
        <v>1</v>
      </c>
      <c r="V3" s="128">
        <v>1</v>
      </c>
      <c r="W3" s="195" t="s">
        <v>149</v>
      </c>
      <c r="X3" s="200">
        <v>44560</v>
      </c>
      <c r="Y3" s="194">
        <v>1</v>
      </c>
      <c r="Z3" s="128">
        <v>1</v>
      </c>
      <c r="AA3" s="237"/>
      <c r="AB3" s="121" t="s">
        <v>2</v>
      </c>
      <c r="AC3" s="121" t="s">
        <v>3</v>
      </c>
      <c r="AD3" s="236"/>
      <c r="AE3" s="196" t="s">
        <v>136</v>
      </c>
      <c r="AF3" s="131">
        <v>28</v>
      </c>
      <c r="AG3" s="131" t="s">
        <v>219</v>
      </c>
      <c r="AH3" s="171">
        <v>0.83799999999999997</v>
      </c>
      <c r="AI3" s="171">
        <v>0.16200000000000001</v>
      </c>
      <c r="AJ3" s="132">
        <v>1</v>
      </c>
      <c r="AK3" s="237"/>
      <c r="AL3" s="113">
        <v>1</v>
      </c>
      <c r="AM3" s="128" t="s">
        <v>18</v>
      </c>
      <c r="AN3" s="129" t="s">
        <v>19</v>
      </c>
      <c r="AO3" s="127" t="s">
        <v>27</v>
      </c>
      <c r="AP3" s="127" t="s">
        <v>28</v>
      </c>
      <c r="AQ3" s="127" t="s">
        <v>29</v>
      </c>
      <c r="AR3" s="127" t="s">
        <v>30</v>
      </c>
      <c r="AS3" s="127" t="s">
        <v>31</v>
      </c>
      <c r="AT3" s="127" t="s">
        <v>32</v>
      </c>
    </row>
    <row r="4" spans="1:47" ht="15.75" thickBot="1" x14ac:dyDescent="0.25">
      <c r="A4" s="237"/>
      <c r="B4" s="201">
        <v>44408</v>
      </c>
      <c r="C4" s="202">
        <v>44772</v>
      </c>
      <c r="E4" t="s">
        <v>220</v>
      </c>
      <c r="F4"/>
      <c r="G4"/>
      <c r="H4"/>
      <c r="I4"/>
      <c r="J4"/>
      <c r="K4"/>
      <c r="L4"/>
      <c r="N4" s="187" t="s">
        <v>40</v>
      </c>
      <c r="O4" s="198">
        <v>193.2</v>
      </c>
      <c r="P4" s="188" t="s">
        <v>50</v>
      </c>
      <c r="Q4" s="199">
        <v>44410</v>
      </c>
      <c r="R4" s="212" t="s">
        <v>20</v>
      </c>
      <c r="S4" s="192" t="s">
        <v>145</v>
      </c>
      <c r="T4" s="200">
        <v>44555</v>
      </c>
      <c r="U4" s="194">
        <v>1</v>
      </c>
      <c r="V4" s="128">
        <v>1</v>
      </c>
      <c r="W4" s="195" t="s">
        <v>151</v>
      </c>
      <c r="X4" s="200">
        <v>44614</v>
      </c>
      <c r="Y4" s="194">
        <v>1</v>
      </c>
      <c r="Z4" s="128">
        <v>1</v>
      </c>
      <c r="AA4" s="237"/>
      <c r="AB4" s="133">
        <v>0</v>
      </c>
      <c r="AC4" s="133">
        <v>49</v>
      </c>
      <c r="AD4" s="133">
        <v>25</v>
      </c>
      <c r="AE4" s="196" t="s">
        <v>137</v>
      </c>
      <c r="AF4" s="131">
        <v>27</v>
      </c>
      <c r="AG4" s="131" t="s">
        <v>221</v>
      </c>
      <c r="AH4" s="171">
        <v>0.87</v>
      </c>
      <c r="AI4" s="171">
        <v>0.13</v>
      </c>
      <c r="AJ4" s="132">
        <v>1</v>
      </c>
      <c r="AK4" s="237"/>
      <c r="AL4" s="113">
        <v>2</v>
      </c>
      <c r="AM4" s="128" t="s">
        <v>25</v>
      </c>
      <c r="AN4" s="129" t="s">
        <v>26</v>
      </c>
      <c r="AO4" s="128" t="s">
        <v>18</v>
      </c>
      <c r="AP4" s="128" t="s">
        <v>20</v>
      </c>
      <c r="AQ4" s="128" t="s">
        <v>21</v>
      </c>
      <c r="AR4" s="128" t="s">
        <v>18</v>
      </c>
      <c r="AS4" s="128" t="s">
        <v>25</v>
      </c>
      <c r="AT4" s="128" t="s">
        <v>53</v>
      </c>
    </row>
    <row r="5" spans="1:47" ht="15.75" thickBot="1" x14ac:dyDescent="0.25">
      <c r="A5" s="237"/>
      <c r="B5"/>
      <c r="C5"/>
      <c r="E5"/>
      <c r="F5"/>
      <c r="G5"/>
      <c r="H5"/>
      <c r="I5"/>
      <c r="J5"/>
      <c r="K5"/>
      <c r="L5"/>
      <c r="N5" s="187" t="s">
        <v>45</v>
      </c>
      <c r="O5" s="198">
        <v>168</v>
      </c>
      <c r="P5" s="188" t="s">
        <v>50</v>
      </c>
      <c r="Q5" s="199">
        <v>44411</v>
      </c>
      <c r="R5" s="212" t="s">
        <v>217</v>
      </c>
      <c r="S5" s="192" t="s">
        <v>146</v>
      </c>
      <c r="T5" s="200">
        <v>44561</v>
      </c>
      <c r="U5" s="194">
        <v>1</v>
      </c>
      <c r="V5" s="128">
        <v>1</v>
      </c>
      <c r="W5" s="195" t="s">
        <v>152</v>
      </c>
      <c r="X5" s="203">
        <v>44616</v>
      </c>
      <c r="Y5" s="194">
        <v>1</v>
      </c>
      <c r="Z5" s="128">
        <v>1</v>
      </c>
      <c r="AA5" s="237"/>
      <c r="AB5" s="133">
        <v>50</v>
      </c>
      <c r="AC5" s="133">
        <v>59</v>
      </c>
      <c r="AD5" s="133">
        <v>27</v>
      </c>
      <c r="AE5" s="196" t="s">
        <v>122</v>
      </c>
      <c r="AF5" s="131">
        <v>22</v>
      </c>
      <c r="AG5" s="131" t="s">
        <v>222</v>
      </c>
      <c r="AH5" s="171">
        <v>0.878</v>
      </c>
      <c r="AI5" s="171">
        <v>0.122</v>
      </c>
      <c r="AJ5" s="132">
        <v>1</v>
      </c>
      <c r="AK5" s="237"/>
      <c r="AL5" s="113">
        <v>3</v>
      </c>
      <c r="AM5" s="128" t="s">
        <v>35</v>
      </c>
      <c r="AN5" s="129" t="s">
        <v>26</v>
      </c>
      <c r="AO5" s="128" t="s">
        <v>25</v>
      </c>
      <c r="AP5" s="128"/>
      <c r="AQ5" s="128"/>
      <c r="AR5" s="128" t="s">
        <v>25</v>
      </c>
      <c r="AS5" s="128" t="s">
        <v>35</v>
      </c>
      <c r="AT5" s="128"/>
    </row>
    <row r="6" spans="1:47" ht="15.75" thickBot="1" x14ac:dyDescent="0.25">
      <c r="A6" s="237"/>
      <c r="B6"/>
      <c r="C6"/>
      <c r="E6"/>
      <c r="F6"/>
      <c r="G6"/>
      <c r="H6" s="214"/>
      <c r="I6"/>
      <c r="J6">
        <v>186</v>
      </c>
      <c r="K6"/>
      <c r="L6"/>
      <c r="N6" s="187" t="s">
        <v>47</v>
      </c>
      <c r="O6" s="198">
        <v>168</v>
      </c>
      <c r="P6" s="188" t="s">
        <v>50</v>
      </c>
      <c r="Q6" s="199">
        <v>44412</v>
      </c>
      <c r="R6" s="212" t="s">
        <v>217</v>
      </c>
      <c r="S6" s="192" t="s">
        <v>147</v>
      </c>
      <c r="T6" s="200">
        <v>44653</v>
      </c>
      <c r="U6" s="194">
        <v>1</v>
      </c>
      <c r="V6" s="128">
        <v>1</v>
      </c>
      <c r="AA6" s="237"/>
      <c r="AB6" s="133">
        <v>60</v>
      </c>
      <c r="AC6" s="133">
        <v>65</v>
      </c>
      <c r="AD6" s="133">
        <v>30</v>
      </c>
      <c r="AE6" s="196" t="s">
        <v>122</v>
      </c>
      <c r="AF6" s="131">
        <v>26</v>
      </c>
      <c r="AG6" s="131" t="s">
        <v>223</v>
      </c>
      <c r="AH6" s="171">
        <v>0.871</v>
      </c>
      <c r="AI6" s="171">
        <v>0.129</v>
      </c>
      <c r="AJ6" s="132">
        <v>1</v>
      </c>
      <c r="AK6" s="237"/>
      <c r="AL6" s="113">
        <v>4</v>
      </c>
      <c r="AM6" s="128" t="s">
        <v>37</v>
      </c>
      <c r="AN6" s="130" t="s">
        <v>38</v>
      </c>
      <c r="AO6" s="128" t="s">
        <v>35</v>
      </c>
      <c r="AP6" s="128"/>
      <c r="AQ6" s="128"/>
      <c r="AR6" s="128" t="s">
        <v>35</v>
      </c>
      <c r="AS6" s="128" t="s">
        <v>37</v>
      </c>
      <c r="AT6" s="128"/>
    </row>
    <row r="7" spans="1:47" ht="15.75" thickBot="1" x14ac:dyDescent="0.25">
      <c r="A7" s="237"/>
      <c r="B7"/>
      <c r="C7"/>
      <c r="E7"/>
      <c r="F7"/>
      <c r="G7"/>
      <c r="H7"/>
      <c r="I7"/>
      <c r="J7"/>
      <c r="K7"/>
      <c r="L7"/>
      <c r="N7" s="187" t="s">
        <v>49</v>
      </c>
      <c r="O7" s="198">
        <v>176.4</v>
      </c>
      <c r="P7" s="188" t="s">
        <v>50</v>
      </c>
      <c r="Q7" s="199">
        <v>44413</v>
      </c>
      <c r="R7" s="212" t="s">
        <v>217</v>
      </c>
      <c r="S7" s="192" t="s">
        <v>148</v>
      </c>
      <c r="T7" s="200">
        <v>44656</v>
      </c>
      <c r="U7" s="194">
        <v>1</v>
      </c>
      <c r="V7" s="128">
        <v>1</v>
      </c>
      <c r="AA7" s="237"/>
      <c r="AE7" s="196" t="s">
        <v>123</v>
      </c>
      <c r="AF7" s="131">
        <v>22</v>
      </c>
      <c r="AG7" s="131" t="s">
        <v>224</v>
      </c>
      <c r="AH7" s="171">
        <v>0.878</v>
      </c>
      <c r="AI7" s="171">
        <v>0.122</v>
      </c>
      <c r="AJ7" s="132">
        <v>1</v>
      </c>
      <c r="AK7" s="237"/>
      <c r="AL7" s="113">
        <v>5</v>
      </c>
      <c r="AM7" s="128" t="s">
        <v>42</v>
      </c>
      <c r="AN7" s="130" t="s">
        <v>43</v>
      </c>
      <c r="AO7" s="128" t="s">
        <v>37</v>
      </c>
      <c r="AP7" s="128"/>
      <c r="AQ7" s="128"/>
      <c r="AR7" s="128" t="s">
        <v>37</v>
      </c>
      <c r="AS7" s="128" t="s">
        <v>42</v>
      </c>
      <c r="AT7" s="128"/>
    </row>
    <row r="8" spans="1:47" ht="15.75" thickBot="1" x14ac:dyDescent="0.25">
      <c r="A8" s="237"/>
      <c r="B8" s="167"/>
      <c r="E8" s="215" t="s">
        <v>225</v>
      </c>
      <c r="F8" s="216"/>
      <c r="G8" s="216" t="s">
        <v>6</v>
      </c>
      <c r="H8" s="216" t="s">
        <v>206</v>
      </c>
      <c r="I8" s="216" t="s">
        <v>207</v>
      </c>
      <c r="J8" s="216" t="s">
        <v>18</v>
      </c>
      <c r="K8" s="217" t="s">
        <v>208</v>
      </c>
      <c r="L8" s="216" t="s">
        <v>11</v>
      </c>
      <c r="N8" s="187" t="s">
        <v>51</v>
      </c>
      <c r="O8" s="198">
        <v>159.6</v>
      </c>
      <c r="P8" s="188" t="s">
        <v>50</v>
      </c>
      <c r="Q8" s="199">
        <v>44414</v>
      </c>
      <c r="R8" s="212" t="s">
        <v>217</v>
      </c>
      <c r="S8" s="204" t="s">
        <v>184</v>
      </c>
      <c r="T8" s="200">
        <v>44681</v>
      </c>
      <c r="U8" s="194">
        <v>0</v>
      </c>
      <c r="V8" s="128">
        <v>1</v>
      </c>
      <c r="Y8" s="93"/>
      <c r="Z8" s="93"/>
      <c r="AA8" s="237"/>
      <c r="AE8" s="196" t="s">
        <v>123</v>
      </c>
      <c r="AF8" s="131">
        <v>23</v>
      </c>
      <c r="AG8" s="131" t="s">
        <v>226</v>
      </c>
      <c r="AH8" s="171">
        <v>0.876</v>
      </c>
      <c r="AI8" s="171">
        <v>0.124</v>
      </c>
      <c r="AJ8" s="132">
        <v>1</v>
      </c>
      <c r="AK8" s="237"/>
      <c r="AL8" s="113">
        <v>6</v>
      </c>
      <c r="AM8" s="128" t="s">
        <v>6</v>
      </c>
      <c r="AN8" s="130" t="s">
        <v>38</v>
      </c>
      <c r="AO8" s="128" t="s">
        <v>42</v>
      </c>
      <c r="AP8" s="128"/>
      <c r="AQ8" s="128"/>
      <c r="AR8" s="128" t="s">
        <v>42</v>
      </c>
      <c r="AS8" s="128" t="s">
        <v>6</v>
      </c>
      <c r="AT8" s="128"/>
    </row>
    <row r="9" spans="1:47" ht="15.75" thickBot="1" x14ac:dyDescent="0.25">
      <c r="A9" s="237"/>
      <c r="B9" s="111"/>
      <c r="C9" s="111"/>
      <c r="E9" s="218" t="s">
        <v>18</v>
      </c>
      <c r="F9" s="219"/>
      <c r="G9" s="220"/>
      <c r="H9" s="220"/>
      <c r="I9" s="221"/>
      <c r="J9" s="220">
        <v>186</v>
      </c>
      <c r="K9" s="221"/>
      <c r="L9" s="222">
        <v>186</v>
      </c>
      <c r="N9" s="187" t="s">
        <v>52</v>
      </c>
      <c r="O9" s="198">
        <v>184.8</v>
      </c>
      <c r="P9" s="188" t="s">
        <v>50</v>
      </c>
      <c r="Q9" s="199">
        <v>44415</v>
      </c>
      <c r="R9" s="212" t="s">
        <v>217</v>
      </c>
      <c r="S9" s="192" t="s">
        <v>141</v>
      </c>
      <c r="T9" s="200">
        <v>44694</v>
      </c>
      <c r="U9" s="194">
        <v>0</v>
      </c>
      <c r="V9" s="128">
        <v>1</v>
      </c>
      <c r="AA9" s="237"/>
      <c r="AE9" s="196" t="s">
        <v>123</v>
      </c>
      <c r="AF9" s="131">
        <v>24</v>
      </c>
      <c r="AG9" s="131" t="s">
        <v>227</v>
      </c>
      <c r="AH9" s="171">
        <v>0.874</v>
      </c>
      <c r="AI9" s="171">
        <v>0.126</v>
      </c>
      <c r="AJ9" s="132">
        <v>1</v>
      </c>
      <c r="AK9" s="237"/>
      <c r="AL9" s="113">
        <v>7</v>
      </c>
      <c r="AM9" s="128" t="s">
        <v>20</v>
      </c>
      <c r="AN9" s="129" t="s">
        <v>26</v>
      </c>
      <c r="AO9" s="128"/>
      <c r="AP9" s="128"/>
      <c r="AQ9" s="128"/>
      <c r="AR9" s="128" t="s">
        <v>6</v>
      </c>
      <c r="AS9" s="128"/>
      <c r="AT9" s="128"/>
    </row>
    <row r="10" spans="1:47" ht="15.75" thickBot="1" x14ac:dyDescent="0.25">
      <c r="A10" s="237"/>
      <c r="B10" s="111"/>
      <c r="C10" s="110"/>
      <c r="E10" s="218" t="s">
        <v>20</v>
      </c>
      <c r="F10" s="219"/>
      <c r="G10" s="220"/>
      <c r="H10" s="223"/>
      <c r="I10" s="220">
        <v>104</v>
      </c>
      <c r="J10" s="224"/>
      <c r="K10" s="224"/>
      <c r="L10" s="222">
        <v>104</v>
      </c>
      <c r="N10" s="187" t="s">
        <v>54</v>
      </c>
      <c r="O10" s="198">
        <v>168</v>
      </c>
      <c r="P10" s="188" t="s">
        <v>50</v>
      </c>
      <c r="Q10" s="199">
        <v>44416</v>
      </c>
      <c r="R10" s="212" t="s">
        <v>20</v>
      </c>
      <c r="S10" s="192" t="s">
        <v>142</v>
      </c>
      <c r="T10" s="203">
        <v>44705</v>
      </c>
      <c r="U10" s="194">
        <v>0</v>
      </c>
      <c r="V10" s="128">
        <v>1</v>
      </c>
      <c r="AA10" s="237"/>
      <c r="AE10" s="196" t="s">
        <v>123</v>
      </c>
      <c r="AF10" s="131">
        <v>26</v>
      </c>
      <c r="AG10" s="131" t="s">
        <v>228</v>
      </c>
      <c r="AH10" s="171">
        <v>0.871</v>
      </c>
      <c r="AI10" s="171">
        <v>0.129</v>
      </c>
      <c r="AJ10" s="132">
        <v>1</v>
      </c>
      <c r="AK10" s="237"/>
      <c r="AL10" s="113">
        <v>8</v>
      </c>
      <c r="AM10" s="128" t="s">
        <v>21</v>
      </c>
      <c r="AN10" s="129" t="s">
        <v>26</v>
      </c>
      <c r="AO10" s="128"/>
      <c r="AP10" s="128"/>
      <c r="AQ10" s="128"/>
      <c r="AR10" s="128" t="s">
        <v>22</v>
      </c>
      <c r="AS10" s="128"/>
      <c r="AT10" s="128"/>
    </row>
    <row r="11" spans="1:47" ht="15.75" thickBot="1" x14ac:dyDescent="0.25">
      <c r="A11" s="237"/>
      <c r="B11" s="111"/>
      <c r="C11" s="111"/>
      <c r="E11" s="218" t="s">
        <v>229</v>
      </c>
      <c r="F11" s="219"/>
      <c r="G11" s="220"/>
      <c r="H11" s="225">
        <v>36</v>
      </c>
      <c r="I11" s="226"/>
      <c r="J11" s="226"/>
      <c r="K11" s="226"/>
      <c r="L11" s="222">
        <v>36</v>
      </c>
      <c r="N11" s="187" t="s">
        <v>55</v>
      </c>
      <c r="O11" s="198">
        <v>142.80000000000001</v>
      </c>
      <c r="P11" s="188" t="s">
        <v>50</v>
      </c>
      <c r="Q11" s="199">
        <v>44417</v>
      </c>
      <c r="R11" s="212" t="s">
        <v>20</v>
      </c>
      <c r="S11" s="227" t="s">
        <v>230</v>
      </c>
      <c r="T11" s="203">
        <v>44695</v>
      </c>
      <c r="U11" s="194">
        <v>0</v>
      </c>
      <c r="V11" s="128">
        <v>1</v>
      </c>
      <c r="AA11" s="237"/>
      <c r="AE11" s="196" t="s">
        <v>124</v>
      </c>
      <c r="AF11" s="131">
        <v>22</v>
      </c>
      <c r="AG11" s="131" t="s">
        <v>231</v>
      </c>
      <c r="AH11" s="171">
        <v>0.878</v>
      </c>
      <c r="AI11" s="171">
        <v>0.122</v>
      </c>
      <c r="AJ11" s="132">
        <v>1</v>
      </c>
      <c r="AK11" s="237"/>
      <c r="AL11" s="113">
        <v>9</v>
      </c>
      <c r="AM11" s="128" t="s">
        <v>22</v>
      </c>
      <c r="AN11" s="129" t="s">
        <v>26</v>
      </c>
    </row>
    <row r="12" spans="1:47" ht="15.75" thickBot="1" x14ac:dyDescent="0.25">
      <c r="A12" s="237"/>
      <c r="B12" s="111"/>
      <c r="E12" s="218" t="s">
        <v>21</v>
      </c>
      <c r="F12" s="219"/>
      <c r="G12" s="220"/>
      <c r="H12" s="223"/>
      <c r="I12" s="221"/>
      <c r="J12" s="221"/>
      <c r="K12" s="220">
        <v>10</v>
      </c>
      <c r="L12" s="222">
        <v>10</v>
      </c>
      <c r="N12" s="187" t="s">
        <v>56</v>
      </c>
      <c r="O12" s="198">
        <v>184.8</v>
      </c>
      <c r="P12" s="207" t="s">
        <v>39</v>
      </c>
      <c r="Q12" s="199">
        <v>44465</v>
      </c>
      <c r="R12" s="212" t="s">
        <v>20</v>
      </c>
      <c r="AA12" s="237"/>
      <c r="AE12" s="196" t="s">
        <v>124</v>
      </c>
      <c r="AF12" s="131">
        <v>26</v>
      </c>
      <c r="AG12" s="131" t="s">
        <v>232</v>
      </c>
      <c r="AH12" s="171">
        <v>0.871</v>
      </c>
      <c r="AI12" s="171">
        <v>0.129</v>
      </c>
      <c r="AJ12" s="132">
        <v>1</v>
      </c>
      <c r="AK12" s="237"/>
      <c r="AL12" s="113">
        <v>10</v>
      </c>
      <c r="AM12" s="128" t="s">
        <v>53</v>
      </c>
      <c r="AN12" s="130" t="s">
        <v>43</v>
      </c>
    </row>
    <row r="13" spans="1:47" ht="15.75" thickBot="1" x14ac:dyDescent="0.25">
      <c r="A13" s="237"/>
      <c r="E13" s="218" t="s">
        <v>22</v>
      </c>
      <c r="F13" s="219"/>
      <c r="G13" s="220"/>
      <c r="H13" s="220">
        <v>2</v>
      </c>
      <c r="I13" s="220"/>
      <c r="J13" s="220"/>
      <c r="K13" s="220">
        <v>2</v>
      </c>
      <c r="L13" s="222">
        <v>4</v>
      </c>
      <c r="N13" s="187" t="s">
        <v>57</v>
      </c>
      <c r="O13" s="206">
        <v>193.2</v>
      </c>
      <c r="P13" s="207" t="s">
        <v>39</v>
      </c>
      <c r="Q13" s="199">
        <v>44466</v>
      </c>
      <c r="R13" s="212" t="s">
        <v>20</v>
      </c>
      <c r="AA13" s="237"/>
      <c r="AE13" s="196" t="s">
        <v>41</v>
      </c>
      <c r="AF13" s="131">
        <v>27</v>
      </c>
      <c r="AG13" s="131" t="s">
        <v>233</v>
      </c>
      <c r="AH13" s="171">
        <v>0.83799999999999997</v>
      </c>
      <c r="AI13" s="171">
        <v>0.16200000000000001</v>
      </c>
      <c r="AJ13" s="132">
        <v>1</v>
      </c>
      <c r="AK13" s="237"/>
    </row>
    <row r="14" spans="1:47" ht="16.5" thickBot="1" x14ac:dyDescent="0.3">
      <c r="A14" s="237"/>
      <c r="E14" s="215" t="s">
        <v>234</v>
      </c>
      <c r="F14" s="228"/>
      <c r="G14" s="229">
        <v>25</v>
      </c>
      <c r="H14" s="230">
        <v>38</v>
      </c>
      <c r="I14" s="230">
        <v>104</v>
      </c>
      <c r="J14" s="230">
        <v>186</v>
      </c>
      <c r="K14" s="230">
        <v>12</v>
      </c>
      <c r="L14" s="231">
        <v>365</v>
      </c>
      <c r="N14" s="115" t="s">
        <v>140</v>
      </c>
      <c r="O14" s="208">
        <v>2091.6</v>
      </c>
      <c r="P14" s="207" t="s">
        <v>39</v>
      </c>
      <c r="Q14" s="199">
        <v>44467</v>
      </c>
      <c r="R14" s="212" t="s">
        <v>217</v>
      </c>
      <c r="T14" s="91"/>
      <c r="X14" s="91"/>
      <c r="AA14" s="237"/>
      <c r="AE14" s="196" t="s">
        <v>138</v>
      </c>
      <c r="AF14" s="131">
        <v>27</v>
      </c>
      <c r="AG14" s="131" t="s">
        <v>235</v>
      </c>
      <c r="AH14" s="171">
        <v>0.88700000000000001</v>
      </c>
      <c r="AI14" s="171">
        <v>0.113</v>
      </c>
      <c r="AJ14" s="132">
        <v>1</v>
      </c>
      <c r="AK14" s="237"/>
    </row>
    <row r="15" spans="1:47" ht="15.75" thickBot="1" x14ac:dyDescent="0.25">
      <c r="A15" s="237"/>
      <c r="E15" s="232" t="s">
        <v>236</v>
      </c>
      <c r="F15" s="233"/>
      <c r="G15" s="220" t="s">
        <v>237</v>
      </c>
      <c r="H15" s="220" t="s">
        <v>237</v>
      </c>
      <c r="I15" s="220" t="s">
        <v>238</v>
      </c>
      <c r="J15" s="220" t="s">
        <v>237</v>
      </c>
      <c r="K15" s="220" t="s">
        <v>238</v>
      </c>
      <c r="L15" s="222"/>
      <c r="P15" s="207" t="s">
        <v>39</v>
      </c>
      <c r="Q15" s="199">
        <v>44468</v>
      </c>
      <c r="R15" s="212" t="s">
        <v>217</v>
      </c>
      <c r="T15" s="91"/>
      <c r="X15" s="91"/>
      <c r="AA15" s="237"/>
      <c r="AK15" s="237"/>
    </row>
    <row r="16" spans="1:47" ht="15.75" thickBot="1" x14ac:dyDescent="0.25">
      <c r="A16" s="237"/>
      <c r="E16" s="215" t="s">
        <v>239</v>
      </c>
      <c r="F16" s="228"/>
      <c r="G16" s="229">
        <v>210</v>
      </c>
      <c r="H16" s="230">
        <v>319.2</v>
      </c>
      <c r="I16" s="230"/>
      <c r="J16" s="230">
        <v>1562.4</v>
      </c>
      <c r="K16" s="230"/>
      <c r="L16" s="231">
        <v>2091.6000000000004</v>
      </c>
      <c r="P16" s="207" t="s">
        <v>39</v>
      </c>
      <c r="Q16" s="199">
        <v>44469</v>
      </c>
      <c r="R16" s="212" t="s">
        <v>217</v>
      </c>
      <c r="T16" s="91"/>
      <c r="X16" s="91"/>
      <c r="AA16" s="237"/>
      <c r="AH16" s="209"/>
      <c r="AI16" s="209"/>
      <c r="AK16" s="237"/>
    </row>
    <row r="17" spans="10:35" ht="15.75" thickBot="1" x14ac:dyDescent="0.25">
      <c r="J17" s="205"/>
      <c r="P17" s="207" t="s">
        <v>39</v>
      </c>
      <c r="Q17" s="199">
        <v>44470</v>
      </c>
      <c r="R17" s="212" t="s">
        <v>217</v>
      </c>
      <c r="T17" s="91"/>
      <c r="X17" s="91"/>
      <c r="AE17" s="104"/>
      <c r="AH17" s="209"/>
      <c r="AI17" s="209"/>
    </row>
    <row r="18" spans="10:35" ht="15.75" thickBot="1" x14ac:dyDescent="0.25">
      <c r="P18" s="207" t="s">
        <v>39</v>
      </c>
      <c r="Q18" s="199">
        <v>44471</v>
      </c>
      <c r="R18" s="212" t="s">
        <v>217</v>
      </c>
      <c r="T18" s="91"/>
      <c r="AE18" s="104"/>
      <c r="AH18" s="209"/>
      <c r="AI18" s="209"/>
    </row>
    <row r="19" spans="10:35" ht="15.75" thickBot="1" x14ac:dyDescent="0.25">
      <c r="J19" s="205"/>
      <c r="P19" s="207" t="s">
        <v>39</v>
      </c>
      <c r="Q19" s="199">
        <v>44472</v>
      </c>
      <c r="R19" s="212" t="s">
        <v>20</v>
      </c>
      <c r="T19" s="91"/>
      <c r="AH19" s="209"/>
      <c r="AI19" s="209"/>
    </row>
    <row r="20" spans="10:35" ht="15.75" thickBot="1" x14ac:dyDescent="0.25">
      <c r="P20" s="207" t="s">
        <v>39</v>
      </c>
      <c r="Q20" s="199">
        <v>44473</v>
      </c>
      <c r="R20" s="212" t="s">
        <v>20</v>
      </c>
      <c r="T20" s="91"/>
      <c r="AH20" s="209"/>
      <c r="AI20" s="209"/>
    </row>
    <row r="21" spans="10:35" ht="15.75" thickBot="1" x14ac:dyDescent="0.25">
      <c r="P21" s="207" t="s">
        <v>39</v>
      </c>
      <c r="Q21" s="199">
        <v>44474</v>
      </c>
      <c r="R21" s="212" t="s">
        <v>217</v>
      </c>
      <c r="T21" s="91"/>
      <c r="AH21" s="209"/>
      <c r="AI21" s="209"/>
    </row>
    <row r="22" spans="10:35" ht="15.75" thickBot="1" x14ac:dyDescent="0.25">
      <c r="P22" s="207" t="s">
        <v>39</v>
      </c>
      <c r="Q22" s="199">
        <v>44475</v>
      </c>
      <c r="R22" s="212" t="s">
        <v>217</v>
      </c>
      <c r="T22" s="91"/>
      <c r="AH22" s="209"/>
      <c r="AI22" s="209"/>
    </row>
    <row r="23" spans="10:35" ht="15.75" thickBot="1" x14ac:dyDescent="0.25">
      <c r="P23" s="207" t="s">
        <v>39</v>
      </c>
      <c r="Q23" s="199">
        <v>44476</v>
      </c>
      <c r="R23" s="212" t="s">
        <v>217</v>
      </c>
      <c r="T23" s="91"/>
      <c r="AH23" s="209"/>
      <c r="AI23" s="209"/>
    </row>
    <row r="24" spans="10:35" ht="15.75" thickBot="1" x14ac:dyDescent="0.25">
      <c r="P24" s="207" t="s">
        <v>39</v>
      </c>
      <c r="Q24" s="199">
        <v>44477</v>
      </c>
      <c r="R24" s="212" t="s">
        <v>217</v>
      </c>
      <c r="T24" s="91"/>
      <c r="AH24" s="209"/>
      <c r="AI24" s="209"/>
    </row>
    <row r="25" spans="10:35" ht="15.75" thickBot="1" x14ac:dyDescent="0.25">
      <c r="P25" s="207" t="s">
        <v>39</v>
      </c>
      <c r="Q25" s="199">
        <v>44478</v>
      </c>
      <c r="R25" s="212" t="s">
        <v>217</v>
      </c>
      <c r="T25" s="91"/>
      <c r="AH25" s="209"/>
      <c r="AI25" s="209"/>
    </row>
    <row r="26" spans="10:35" ht="15.75" thickBot="1" x14ac:dyDescent="0.25">
      <c r="P26" s="207" t="s">
        <v>39</v>
      </c>
      <c r="Q26" s="199">
        <v>44479</v>
      </c>
      <c r="R26" s="212" t="s">
        <v>20</v>
      </c>
      <c r="T26" s="91"/>
      <c r="AH26" s="209"/>
      <c r="AI26" s="209"/>
    </row>
    <row r="27" spans="10:35" ht="15.75" thickBot="1" x14ac:dyDescent="0.25">
      <c r="P27" s="207" t="s">
        <v>39</v>
      </c>
      <c r="Q27" s="199">
        <v>44480</v>
      </c>
      <c r="R27" s="212" t="s">
        <v>20</v>
      </c>
      <c r="T27" s="91"/>
      <c r="AH27" s="209"/>
      <c r="AI27" s="209"/>
    </row>
    <row r="28" spans="10:35" ht="15.75" thickBot="1" x14ac:dyDescent="0.25">
      <c r="P28" s="207" t="s">
        <v>44</v>
      </c>
      <c r="Q28" s="199">
        <v>44549</v>
      </c>
      <c r="R28" s="212" t="s">
        <v>20</v>
      </c>
      <c r="T28" s="91"/>
      <c r="AH28" s="209"/>
      <c r="AI28" s="209"/>
    </row>
    <row r="29" spans="10:35" ht="15.75" thickBot="1" x14ac:dyDescent="0.25">
      <c r="P29" s="207" t="s">
        <v>44</v>
      </c>
      <c r="Q29" s="199">
        <v>44550</v>
      </c>
      <c r="R29" s="212" t="s">
        <v>20</v>
      </c>
      <c r="T29" s="91"/>
      <c r="AH29" s="209"/>
      <c r="AI29" s="209"/>
    </row>
    <row r="30" spans="10:35" ht="15.75" thickBot="1" x14ac:dyDescent="0.25">
      <c r="P30" s="207" t="s">
        <v>44</v>
      </c>
      <c r="Q30" s="199">
        <v>44551</v>
      </c>
      <c r="R30" s="212" t="s">
        <v>217</v>
      </c>
      <c r="T30" s="91"/>
    </row>
    <row r="31" spans="10:35" ht="15.75" thickBot="1" x14ac:dyDescent="0.25">
      <c r="P31" s="207" t="s">
        <v>44</v>
      </c>
      <c r="Q31" s="199">
        <v>44552</v>
      </c>
      <c r="R31" s="212" t="s">
        <v>217</v>
      </c>
      <c r="T31" s="91"/>
    </row>
    <row r="32" spans="10:35" ht="15.75" thickBot="1" x14ac:dyDescent="0.25">
      <c r="P32" s="207" t="s">
        <v>44</v>
      </c>
      <c r="Q32" s="199">
        <v>44553</v>
      </c>
      <c r="R32" s="212" t="s">
        <v>217</v>
      </c>
      <c r="T32" s="91"/>
    </row>
    <row r="33" spans="16:20" ht="15.75" thickBot="1" x14ac:dyDescent="0.25">
      <c r="P33" s="207" t="s">
        <v>44</v>
      </c>
      <c r="Q33" s="199">
        <v>44554</v>
      </c>
      <c r="R33" s="212" t="s">
        <v>217</v>
      </c>
      <c r="T33" s="91"/>
    </row>
    <row r="34" spans="16:20" ht="15.75" thickBot="1" x14ac:dyDescent="0.25">
      <c r="P34" s="207" t="s">
        <v>44</v>
      </c>
      <c r="Q34" s="199">
        <v>44555</v>
      </c>
      <c r="R34" s="212" t="s">
        <v>217</v>
      </c>
      <c r="T34" s="91"/>
    </row>
    <row r="35" spans="16:20" ht="15.75" thickBot="1" x14ac:dyDescent="0.25">
      <c r="P35" s="207" t="s">
        <v>44</v>
      </c>
      <c r="Q35" s="199">
        <v>44556</v>
      </c>
      <c r="R35" s="212" t="s">
        <v>20</v>
      </c>
      <c r="T35" s="91"/>
    </row>
    <row r="36" spans="16:20" ht="15.75" thickBot="1" x14ac:dyDescent="0.25">
      <c r="P36" s="207" t="s">
        <v>44</v>
      </c>
      <c r="Q36" s="199">
        <v>44557</v>
      </c>
      <c r="R36" s="212" t="s">
        <v>20</v>
      </c>
      <c r="T36" s="91"/>
    </row>
    <row r="37" spans="16:20" ht="15.75" thickBot="1" x14ac:dyDescent="0.25">
      <c r="P37" s="207" t="s">
        <v>44</v>
      </c>
      <c r="Q37" s="199">
        <v>44558</v>
      </c>
      <c r="R37" s="212" t="s">
        <v>217</v>
      </c>
      <c r="T37" s="91"/>
    </row>
    <row r="38" spans="16:20" ht="15.75" thickBot="1" x14ac:dyDescent="0.25">
      <c r="P38" s="207" t="s">
        <v>44</v>
      </c>
      <c r="Q38" s="199">
        <v>44559</v>
      </c>
      <c r="R38" s="212" t="s">
        <v>217</v>
      </c>
      <c r="T38" s="91"/>
    </row>
    <row r="39" spans="16:20" ht="15.75" thickBot="1" x14ac:dyDescent="0.25">
      <c r="P39" s="210" t="s">
        <v>44</v>
      </c>
      <c r="Q39" s="199">
        <v>44560</v>
      </c>
      <c r="R39" s="212" t="s">
        <v>217</v>
      </c>
      <c r="T39" s="91"/>
    </row>
    <row r="40" spans="16:20" ht="15.75" thickBot="1" x14ac:dyDescent="0.25">
      <c r="P40" s="210" t="s">
        <v>44</v>
      </c>
      <c r="Q40" s="199">
        <v>44561</v>
      </c>
      <c r="R40" s="212" t="s">
        <v>217</v>
      </c>
      <c r="T40" s="91"/>
    </row>
    <row r="41" spans="16:20" ht="15.75" thickBot="1" x14ac:dyDescent="0.25">
      <c r="P41" s="210" t="s">
        <v>44</v>
      </c>
      <c r="Q41" s="199">
        <v>44562</v>
      </c>
      <c r="R41" s="212" t="s">
        <v>217</v>
      </c>
      <c r="T41" s="91"/>
    </row>
    <row r="42" spans="16:20" ht="15.75" thickBot="1" x14ac:dyDescent="0.25">
      <c r="P42" s="210" t="s">
        <v>44</v>
      </c>
      <c r="Q42" s="199">
        <v>44563</v>
      </c>
      <c r="R42" s="212" t="s">
        <v>20</v>
      </c>
      <c r="T42" s="91"/>
    </row>
    <row r="43" spans="16:20" ht="15.75" thickBot="1" x14ac:dyDescent="0.25">
      <c r="P43" s="210" t="s">
        <v>44</v>
      </c>
      <c r="Q43" s="199">
        <v>44564</v>
      </c>
      <c r="R43" s="212" t="s">
        <v>20</v>
      </c>
      <c r="T43" s="91"/>
    </row>
    <row r="44" spans="16:20" ht="15.75" thickBot="1" x14ac:dyDescent="0.25">
      <c r="P44" s="210" t="s">
        <v>46</v>
      </c>
      <c r="Q44" s="199">
        <v>44605</v>
      </c>
      <c r="R44" s="212" t="s">
        <v>20</v>
      </c>
      <c r="T44" s="91"/>
    </row>
    <row r="45" spans="16:20" ht="15.75" thickBot="1" x14ac:dyDescent="0.25">
      <c r="P45" s="210" t="s">
        <v>46</v>
      </c>
      <c r="Q45" s="199">
        <v>44606</v>
      </c>
      <c r="R45" s="212" t="s">
        <v>20</v>
      </c>
      <c r="T45" s="91"/>
    </row>
    <row r="46" spans="16:20" ht="15.75" thickBot="1" x14ac:dyDescent="0.25">
      <c r="P46" s="210" t="s">
        <v>46</v>
      </c>
      <c r="Q46" s="199">
        <v>44607</v>
      </c>
      <c r="R46" s="212" t="s">
        <v>217</v>
      </c>
      <c r="T46" s="91"/>
    </row>
    <row r="47" spans="16:20" ht="15.75" thickBot="1" x14ac:dyDescent="0.25">
      <c r="P47" s="210" t="s">
        <v>46</v>
      </c>
      <c r="Q47" s="199">
        <v>44608</v>
      </c>
      <c r="R47" s="212" t="s">
        <v>217</v>
      </c>
      <c r="T47" s="91"/>
    </row>
    <row r="48" spans="16:20" ht="15.75" thickBot="1" x14ac:dyDescent="0.25">
      <c r="P48" s="210" t="s">
        <v>46</v>
      </c>
      <c r="Q48" s="199">
        <v>44609</v>
      </c>
      <c r="R48" s="212" t="s">
        <v>217</v>
      </c>
      <c r="T48" s="91"/>
    </row>
    <row r="49" spans="16:20" ht="15.75" thickBot="1" x14ac:dyDescent="0.25">
      <c r="P49" s="210" t="s">
        <v>46</v>
      </c>
      <c r="Q49" s="199">
        <v>44610</v>
      </c>
      <c r="R49" s="212" t="s">
        <v>217</v>
      </c>
      <c r="T49" s="91"/>
    </row>
    <row r="50" spans="16:20" ht="15.75" thickBot="1" x14ac:dyDescent="0.25">
      <c r="P50" s="210" t="s">
        <v>46</v>
      </c>
      <c r="Q50" s="199">
        <v>44611</v>
      </c>
      <c r="R50" s="212" t="s">
        <v>217</v>
      </c>
      <c r="T50" s="91"/>
    </row>
    <row r="51" spans="16:20" ht="15.75" thickBot="1" x14ac:dyDescent="0.25">
      <c r="P51" s="210" t="s">
        <v>46</v>
      </c>
      <c r="Q51" s="199">
        <v>44612</v>
      </c>
      <c r="R51" s="212" t="s">
        <v>20</v>
      </c>
      <c r="T51" s="91"/>
    </row>
    <row r="52" spans="16:20" ht="15.75" thickBot="1" x14ac:dyDescent="0.25">
      <c r="P52" s="210" t="s">
        <v>46</v>
      </c>
      <c r="Q52" s="199">
        <v>44613</v>
      </c>
      <c r="R52" s="212" t="s">
        <v>20</v>
      </c>
      <c r="T52" s="91"/>
    </row>
    <row r="53" spans="16:20" ht="15.75" thickBot="1" x14ac:dyDescent="0.25">
      <c r="P53" s="210" t="s">
        <v>46</v>
      </c>
      <c r="Q53" s="199">
        <v>44614</v>
      </c>
      <c r="R53" s="212" t="s">
        <v>217</v>
      </c>
      <c r="T53" s="91"/>
    </row>
    <row r="54" spans="16:20" ht="15.75" thickBot="1" x14ac:dyDescent="0.25">
      <c r="P54" s="210" t="s">
        <v>46</v>
      </c>
      <c r="Q54" s="199">
        <v>44615</v>
      </c>
      <c r="R54" s="212" t="s">
        <v>217</v>
      </c>
      <c r="T54" s="91"/>
    </row>
    <row r="55" spans="16:20" ht="15.75" thickBot="1" x14ac:dyDescent="0.25">
      <c r="P55" s="210" t="s">
        <v>46</v>
      </c>
      <c r="Q55" s="199">
        <v>44616</v>
      </c>
      <c r="R55" s="212" t="s">
        <v>217</v>
      </c>
      <c r="T55" s="91"/>
    </row>
    <row r="56" spans="16:20" ht="15.75" thickBot="1" x14ac:dyDescent="0.25">
      <c r="P56" s="210" t="s">
        <v>46</v>
      </c>
      <c r="Q56" s="199">
        <v>44617</v>
      </c>
      <c r="R56" s="212" t="s">
        <v>217</v>
      </c>
      <c r="T56" s="91"/>
    </row>
    <row r="57" spans="16:20" ht="15.75" thickBot="1" x14ac:dyDescent="0.25">
      <c r="P57" s="210" t="s">
        <v>46</v>
      </c>
      <c r="Q57" s="199">
        <v>44618</v>
      </c>
      <c r="R57" s="212" t="s">
        <v>217</v>
      </c>
      <c r="T57" s="91"/>
    </row>
    <row r="58" spans="16:20" ht="15.75" thickBot="1" x14ac:dyDescent="0.25">
      <c r="P58" s="210" t="s">
        <v>46</v>
      </c>
      <c r="Q58" s="199">
        <v>44619</v>
      </c>
      <c r="R58" s="212" t="s">
        <v>20</v>
      </c>
      <c r="T58" s="91"/>
    </row>
    <row r="59" spans="16:20" ht="15.75" thickBot="1" x14ac:dyDescent="0.25">
      <c r="P59" s="210" t="s">
        <v>46</v>
      </c>
      <c r="Q59" s="199">
        <v>44620</v>
      </c>
      <c r="R59" s="212" t="s">
        <v>20</v>
      </c>
      <c r="T59" s="91"/>
    </row>
    <row r="60" spans="16:20" ht="15.75" thickBot="1" x14ac:dyDescent="0.25">
      <c r="P60" s="210" t="s">
        <v>48</v>
      </c>
      <c r="Q60" s="199">
        <v>44647</v>
      </c>
      <c r="R60" s="212" t="s">
        <v>20</v>
      </c>
      <c r="T60" s="91"/>
    </row>
    <row r="61" spans="16:20" ht="15.75" thickBot="1" x14ac:dyDescent="0.25">
      <c r="P61" s="210" t="s">
        <v>48</v>
      </c>
      <c r="Q61" s="199">
        <v>44648</v>
      </c>
      <c r="R61" s="212" t="s">
        <v>20</v>
      </c>
      <c r="T61" s="91"/>
    </row>
    <row r="62" spans="16:20" ht="15.75" thickBot="1" x14ac:dyDescent="0.25">
      <c r="P62" s="210" t="s">
        <v>48</v>
      </c>
      <c r="Q62" s="199">
        <v>44649</v>
      </c>
      <c r="R62" s="212" t="s">
        <v>217</v>
      </c>
      <c r="T62" s="91"/>
    </row>
    <row r="63" spans="16:20" ht="15.75" thickBot="1" x14ac:dyDescent="0.25">
      <c r="P63" s="210" t="s">
        <v>48</v>
      </c>
      <c r="Q63" s="199">
        <v>44650</v>
      </c>
      <c r="R63" s="212" t="s">
        <v>217</v>
      </c>
      <c r="T63" s="91"/>
    </row>
    <row r="64" spans="16:20" ht="15.75" thickBot="1" x14ac:dyDescent="0.25">
      <c r="P64" s="210" t="s">
        <v>48</v>
      </c>
      <c r="Q64" s="199">
        <v>44651</v>
      </c>
      <c r="R64" s="212" t="s">
        <v>217</v>
      </c>
      <c r="T64" s="91"/>
    </row>
    <row r="65" spans="16:20" ht="15.75" thickBot="1" x14ac:dyDescent="0.25">
      <c r="P65" s="210" t="s">
        <v>48</v>
      </c>
      <c r="Q65" s="199">
        <v>44652</v>
      </c>
      <c r="R65" s="212" t="s">
        <v>217</v>
      </c>
      <c r="T65" s="91"/>
    </row>
    <row r="66" spans="16:20" ht="15.75" thickBot="1" x14ac:dyDescent="0.25">
      <c r="P66" s="210" t="s">
        <v>48</v>
      </c>
      <c r="Q66" s="199">
        <v>44653</v>
      </c>
      <c r="R66" s="212" t="s">
        <v>217</v>
      </c>
      <c r="T66" s="91"/>
    </row>
    <row r="67" spans="16:20" ht="15.75" thickBot="1" x14ac:dyDescent="0.25">
      <c r="P67" s="210" t="s">
        <v>48</v>
      </c>
      <c r="Q67" s="199">
        <v>44654</v>
      </c>
      <c r="R67" s="212" t="s">
        <v>20</v>
      </c>
      <c r="T67" s="91"/>
    </row>
    <row r="68" spans="16:20" ht="15.75" thickBot="1" x14ac:dyDescent="0.25">
      <c r="P68" s="210" t="s">
        <v>48</v>
      </c>
      <c r="Q68" s="199">
        <v>44655</v>
      </c>
      <c r="R68" s="212" t="s">
        <v>20</v>
      </c>
      <c r="T68" s="91"/>
    </row>
    <row r="69" spans="16:20" ht="15.75" thickBot="1" x14ac:dyDescent="0.25">
      <c r="P69" s="210" t="s">
        <v>48</v>
      </c>
      <c r="Q69" s="199">
        <v>44656</v>
      </c>
      <c r="R69" s="212" t="s">
        <v>217</v>
      </c>
      <c r="T69" s="91"/>
    </row>
    <row r="70" spans="16:20" ht="15.75" thickBot="1" x14ac:dyDescent="0.25">
      <c r="P70" s="210" t="s">
        <v>48</v>
      </c>
      <c r="Q70" s="199">
        <v>44657</v>
      </c>
      <c r="R70" s="212" t="s">
        <v>217</v>
      </c>
      <c r="T70" s="91"/>
    </row>
    <row r="71" spans="16:20" ht="15.75" thickBot="1" x14ac:dyDescent="0.25">
      <c r="P71" s="210" t="s">
        <v>48</v>
      </c>
      <c r="Q71" s="199">
        <v>44658</v>
      </c>
      <c r="R71" s="212" t="s">
        <v>217</v>
      </c>
      <c r="T71" s="91"/>
    </row>
    <row r="72" spans="16:20" ht="15.75" thickBot="1" x14ac:dyDescent="0.25">
      <c r="P72" s="210" t="s">
        <v>48</v>
      </c>
      <c r="Q72" s="199">
        <v>44659</v>
      </c>
      <c r="R72" s="212" t="s">
        <v>217</v>
      </c>
      <c r="T72" s="91"/>
    </row>
    <row r="73" spans="16:20" ht="15.75" thickBot="1" x14ac:dyDescent="0.25">
      <c r="P73" s="210" t="s">
        <v>48</v>
      </c>
      <c r="Q73" s="199">
        <v>44660</v>
      </c>
      <c r="R73" s="212" t="s">
        <v>217</v>
      </c>
      <c r="T73" s="91"/>
    </row>
    <row r="74" spans="16:20" ht="15.75" thickBot="1" x14ac:dyDescent="0.25">
      <c r="P74" s="210" t="s">
        <v>48</v>
      </c>
      <c r="Q74" s="199">
        <v>44661</v>
      </c>
      <c r="R74" s="212" t="s">
        <v>20</v>
      </c>
      <c r="T74" s="91"/>
    </row>
    <row r="75" spans="16:20" ht="15.75" thickBot="1" x14ac:dyDescent="0.25">
      <c r="P75" s="210" t="s">
        <v>48</v>
      </c>
      <c r="Q75" s="199">
        <v>44662</v>
      </c>
      <c r="R75" s="212" t="s">
        <v>20</v>
      </c>
      <c r="T75" s="91"/>
    </row>
    <row r="76" spans="16:20" ht="15.75" thickBot="1" x14ac:dyDescent="0.25">
      <c r="P76" s="210" t="s">
        <v>50</v>
      </c>
      <c r="Q76" s="199">
        <v>44738</v>
      </c>
      <c r="R76" s="212" t="s">
        <v>20</v>
      </c>
      <c r="T76" s="91"/>
    </row>
    <row r="77" spans="16:20" ht="15.75" thickBot="1" x14ac:dyDescent="0.25">
      <c r="P77" s="210" t="s">
        <v>50</v>
      </c>
      <c r="Q77" s="199">
        <v>44739</v>
      </c>
      <c r="R77" s="212" t="s">
        <v>20</v>
      </c>
      <c r="T77" s="91"/>
    </row>
    <row r="78" spans="16:20" ht="15.75" thickBot="1" x14ac:dyDescent="0.25">
      <c r="P78" s="210" t="s">
        <v>50</v>
      </c>
      <c r="Q78" s="199">
        <v>44740</v>
      </c>
      <c r="R78" s="212" t="s">
        <v>217</v>
      </c>
      <c r="T78" s="91"/>
    </row>
    <row r="79" spans="16:20" ht="15.75" thickBot="1" x14ac:dyDescent="0.25">
      <c r="P79" s="210" t="s">
        <v>50</v>
      </c>
      <c r="Q79" s="199">
        <v>44741</v>
      </c>
      <c r="R79" s="212" t="s">
        <v>217</v>
      </c>
      <c r="T79" s="91"/>
    </row>
    <row r="80" spans="16:20" ht="15.75" thickBot="1" x14ac:dyDescent="0.25">
      <c r="P80" s="210" t="s">
        <v>50</v>
      </c>
      <c r="Q80" s="199">
        <v>44742</v>
      </c>
      <c r="R80" s="212" t="s">
        <v>217</v>
      </c>
      <c r="T80" s="91"/>
    </row>
    <row r="81" spans="16:20" ht="15.75" thickBot="1" x14ac:dyDescent="0.25">
      <c r="P81" s="210" t="s">
        <v>50</v>
      </c>
      <c r="Q81" s="199">
        <v>44743</v>
      </c>
      <c r="R81" s="212" t="s">
        <v>217</v>
      </c>
      <c r="T81" s="91"/>
    </row>
    <row r="82" spans="16:20" ht="15.75" thickBot="1" x14ac:dyDescent="0.25">
      <c r="P82" s="210" t="s">
        <v>50</v>
      </c>
      <c r="Q82" s="199">
        <v>44744</v>
      </c>
      <c r="R82" s="212" t="s">
        <v>217</v>
      </c>
      <c r="T82" s="91"/>
    </row>
    <row r="83" spans="16:20" ht="15.75" thickBot="1" x14ac:dyDescent="0.25">
      <c r="P83" s="210" t="s">
        <v>50</v>
      </c>
      <c r="Q83" s="199">
        <v>44745</v>
      </c>
      <c r="R83" s="212" t="s">
        <v>20</v>
      </c>
      <c r="T83" s="91"/>
    </row>
    <row r="84" spans="16:20" ht="15.75" thickBot="1" x14ac:dyDescent="0.25">
      <c r="P84" s="210" t="s">
        <v>50</v>
      </c>
      <c r="Q84" s="199">
        <v>44746</v>
      </c>
      <c r="R84" s="212" t="s">
        <v>20</v>
      </c>
      <c r="T84" s="91"/>
    </row>
    <row r="85" spans="16:20" ht="15.75" thickBot="1" x14ac:dyDescent="0.25">
      <c r="P85" s="210" t="s">
        <v>50</v>
      </c>
      <c r="Q85" s="199">
        <v>44747</v>
      </c>
      <c r="R85" s="212" t="s">
        <v>217</v>
      </c>
      <c r="T85" s="91"/>
    </row>
    <row r="86" spans="16:20" ht="15.75" thickBot="1" x14ac:dyDescent="0.25">
      <c r="P86" s="210" t="s">
        <v>50</v>
      </c>
      <c r="Q86" s="199">
        <v>44748</v>
      </c>
      <c r="R86" s="212" t="s">
        <v>217</v>
      </c>
      <c r="T86" s="91"/>
    </row>
    <row r="87" spans="16:20" ht="15.75" thickBot="1" x14ac:dyDescent="0.25">
      <c r="P87" s="210" t="s">
        <v>50</v>
      </c>
      <c r="Q87" s="199">
        <v>44749</v>
      </c>
      <c r="R87" s="212" t="s">
        <v>217</v>
      </c>
      <c r="T87" s="91"/>
    </row>
    <row r="88" spans="16:20" ht="15.75" thickBot="1" x14ac:dyDescent="0.25">
      <c r="P88" s="210" t="s">
        <v>50</v>
      </c>
      <c r="Q88" s="199">
        <v>44750</v>
      </c>
      <c r="R88" s="212" t="s">
        <v>217</v>
      </c>
      <c r="T88" s="91"/>
    </row>
    <row r="89" spans="16:20" ht="15.75" thickBot="1" x14ac:dyDescent="0.25">
      <c r="P89" s="210" t="s">
        <v>50</v>
      </c>
      <c r="Q89" s="199">
        <v>44751</v>
      </c>
      <c r="R89" s="212" t="s">
        <v>217</v>
      </c>
      <c r="T89" s="91"/>
    </row>
    <row r="90" spans="16:20" ht="15.75" thickBot="1" x14ac:dyDescent="0.25">
      <c r="P90" s="210" t="s">
        <v>50</v>
      </c>
      <c r="Q90" s="199">
        <v>44752</v>
      </c>
      <c r="R90" s="212" t="s">
        <v>20</v>
      </c>
      <c r="T90" s="91"/>
    </row>
    <row r="91" spans="16:20" ht="15.75" thickBot="1" x14ac:dyDescent="0.25">
      <c r="P91" s="210" t="s">
        <v>50</v>
      </c>
      <c r="Q91" s="199">
        <v>44753</v>
      </c>
      <c r="R91" s="212" t="s">
        <v>20</v>
      </c>
      <c r="T91" s="91"/>
    </row>
    <row r="92" spans="16:20" ht="15.75" thickBot="1" x14ac:dyDescent="0.25">
      <c r="P92" s="210" t="s">
        <v>50</v>
      </c>
      <c r="Q92" s="199">
        <v>44754</v>
      </c>
      <c r="R92" s="212" t="s">
        <v>217</v>
      </c>
      <c r="T92" s="91"/>
    </row>
    <row r="93" spans="16:20" ht="15.75" thickBot="1" x14ac:dyDescent="0.25">
      <c r="P93" s="210" t="s">
        <v>50</v>
      </c>
      <c r="Q93" s="199">
        <v>44755</v>
      </c>
      <c r="R93" s="212" t="s">
        <v>217</v>
      </c>
      <c r="T93" s="91"/>
    </row>
    <row r="94" spans="16:20" ht="15.75" thickBot="1" x14ac:dyDescent="0.25">
      <c r="P94" s="210" t="s">
        <v>50</v>
      </c>
      <c r="Q94" s="199">
        <v>44756</v>
      </c>
      <c r="R94" s="212" t="s">
        <v>217</v>
      </c>
      <c r="T94" s="91"/>
    </row>
    <row r="95" spans="16:20" ht="15.75" thickBot="1" x14ac:dyDescent="0.25">
      <c r="P95" s="210" t="s">
        <v>50</v>
      </c>
      <c r="Q95" s="199">
        <v>44757</v>
      </c>
      <c r="R95" s="212" t="s">
        <v>217</v>
      </c>
      <c r="T95" s="91"/>
    </row>
    <row r="96" spans="16:20" ht="15.75" thickBot="1" x14ac:dyDescent="0.25">
      <c r="P96" s="210" t="s">
        <v>50</v>
      </c>
      <c r="Q96" s="199">
        <v>44758</v>
      </c>
      <c r="R96" s="212" t="s">
        <v>217</v>
      </c>
      <c r="T96" s="91"/>
    </row>
    <row r="97" spans="16:20" ht="15.75" thickBot="1" x14ac:dyDescent="0.25">
      <c r="P97" s="210" t="s">
        <v>50</v>
      </c>
      <c r="Q97" s="199">
        <v>44759</v>
      </c>
      <c r="R97" s="212" t="s">
        <v>20</v>
      </c>
      <c r="T97" s="91"/>
    </row>
    <row r="98" spans="16:20" ht="15.75" thickBot="1" x14ac:dyDescent="0.25">
      <c r="P98" s="210" t="s">
        <v>50</v>
      </c>
      <c r="Q98" s="199">
        <v>44760</v>
      </c>
      <c r="R98" s="212" t="s">
        <v>20</v>
      </c>
      <c r="T98" s="91"/>
    </row>
    <row r="99" spans="16:20" ht="15.75" thickBot="1" x14ac:dyDescent="0.25">
      <c r="P99" s="210" t="s">
        <v>50</v>
      </c>
      <c r="Q99" s="199">
        <v>44761</v>
      </c>
      <c r="R99" s="212" t="s">
        <v>217</v>
      </c>
      <c r="T99" s="91"/>
    </row>
    <row r="100" spans="16:20" ht="15.75" thickBot="1" x14ac:dyDescent="0.25">
      <c r="P100" s="210" t="s">
        <v>50</v>
      </c>
      <c r="Q100" s="199">
        <v>44762</v>
      </c>
      <c r="R100" s="212" t="s">
        <v>217</v>
      </c>
      <c r="T100" s="91"/>
    </row>
    <row r="101" spans="16:20" ht="15.75" thickBot="1" x14ac:dyDescent="0.25">
      <c r="P101" s="210" t="s">
        <v>50</v>
      </c>
      <c r="Q101" s="199">
        <v>44763</v>
      </c>
      <c r="R101" s="212" t="s">
        <v>217</v>
      </c>
      <c r="T101" s="91"/>
    </row>
    <row r="102" spans="16:20" ht="15.75" thickBot="1" x14ac:dyDescent="0.25">
      <c r="P102" s="210" t="s">
        <v>50</v>
      </c>
      <c r="Q102" s="199">
        <v>44764</v>
      </c>
      <c r="R102" s="212" t="s">
        <v>217</v>
      </c>
      <c r="T102" s="91"/>
    </row>
    <row r="103" spans="16:20" ht="15.75" thickBot="1" x14ac:dyDescent="0.25">
      <c r="P103" s="210" t="s">
        <v>50</v>
      </c>
      <c r="Q103" s="199">
        <v>44765</v>
      </c>
      <c r="R103" s="212" t="s">
        <v>217</v>
      </c>
      <c r="T103" s="91"/>
    </row>
    <row r="104" spans="16:20" ht="15.75" thickBot="1" x14ac:dyDescent="0.25">
      <c r="P104" s="210" t="s">
        <v>50</v>
      </c>
      <c r="Q104" s="199">
        <v>44766</v>
      </c>
      <c r="R104" s="212" t="s">
        <v>20</v>
      </c>
      <c r="T104" s="91"/>
    </row>
    <row r="105" spans="16:20" ht="15.75" thickBot="1" x14ac:dyDescent="0.25">
      <c r="P105" s="210" t="s">
        <v>50</v>
      </c>
      <c r="Q105" s="199">
        <v>44767</v>
      </c>
      <c r="R105" s="212" t="s">
        <v>20</v>
      </c>
      <c r="T105" s="91"/>
    </row>
    <row r="106" spans="16:20" ht="15.75" thickBot="1" x14ac:dyDescent="0.25">
      <c r="P106" s="210" t="s">
        <v>50</v>
      </c>
      <c r="Q106" s="199">
        <v>44768</v>
      </c>
      <c r="R106" s="212" t="s">
        <v>217</v>
      </c>
      <c r="T106" s="91"/>
    </row>
    <row r="107" spans="16:20" ht="15.75" thickBot="1" x14ac:dyDescent="0.25">
      <c r="P107" s="210" t="s">
        <v>50</v>
      </c>
      <c r="Q107" s="199">
        <v>44769</v>
      </c>
      <c r="R107" s="212" t="s">
        <v>217</v>
      </c>
      <c r="T107" s="91"/>
    </row>
    <row r="108" spans="16:20" ht="15.75" thickBot="1" x14ac:dyDescent="0.25">
      <c r="P108" s="210" t="s">
        <v>50</v>
      </c>
      <c r="Q108" s="199">
        <v>44770</v>
      </c>
      <c r="R108" s="212" t="s">
        <v>217</v>
      </c>
      <c r="T108" s="91"/>
    </row>
    <row r="109" spans="16:20" ht="15.75" thickBot="1" x14ac:dyDescent="0.25">
      <c r="P109" s="210" t="s">
        <v>50</v>
      </c>
      <c r="Q109" s="199">
        <v>44771</v>
      </c>
      <c r="R109" s="212" t="s">
        <v>217</v>
      </c>
      <c r="T109" s="91"/>
    </row>
    <row r="110" spans="16:20" ht="15.75" thickBot="1" x14ac:dyDescent="0.25">
      <c r="P110" s="210" t="s">
        <v>50</v>
      </c>
      <c r="Q110" s="199">
        <v>44772</v>
      </c>
      <c r="R110" s="212" t="s">
        <v>217</v>
      </c>
      <c r="T110" s="91"/>
    </row>
    <row r="111" spans="16:20" x14ac:dyDescent="0.2">
      <c r="T111" s="91"/>
    </row>
    <row r="112" spans="16:20" x14ac:dyDescent="0.2">
      <c r="P112"/>
      <c r="Q112"/>
      <c r="R112"/>
      <c r="T112" s="91"/>
    </row>
    <row r="113" spans="16:20" x14ac:dyDescent="0.2">
      <c r="P113"/>
      <c r="Q113"/>
      <c r="R113"/>
      <c r="T113" s="91"/>
    </row>
    <row r="114" spans="16:20" x14ac:dyDescent="0.2">
      <c r="P114"/>
      <c r="Q114"/>
      <c r="R114"/>
      <c r="T114" s="91"/>
    </row>
    <row r="115" spans="16:20" x14ac:dyDescent="0.2">
      <c r="P115"/>
      <c r="Q115"/>
      <c r="R115"/>
      <c r="T115" s="91"/>
    </row>
    <row r="116" spans="16:20" x14ac:dyDescent="0.2">
      <c r="P116"/>
      <c r="Q116"/>
      <c r="R116"/>
      <c r="T116" s="91"/>
    </row>
    <row r="117" spans="16:20" x14ac:dyDescent="0.2">
      <c r="P117"/>
      <c r="Q117"/>
      <c r="R117"/>
      <c r="T117" s="91"/>
    </row>
    <row r="118" spans="16:20" x14ac:dyDescent="0.2">
      <c r="P118"/>
      <c r="Q118"/>
      <c r="R118"/>
      <c r="T118" s="91"/>
    </row>
    <row r="119" spans="16:20" x14ac:dyDescent="0.2">
      <c r="P119"/>
      <c r="Q119"/>
      <c r="R119"/>
      <c r="T119" s="91"/>
    </row>
    <row r="120" spans="16:20" x14ac:dyDescent="0.2">
      <c r="P120"/>
      <c r="Q120"/>
      <c r="R120"/>
      <c r="T120" s="91"/>
    </row>
    <row r="121" spans="16:20" x14ac:dyDescent="0.2">
      <c r="P121"/>
      <c r="Q121"/>
      <c r="R121"/>
      <c r="T121" s="91"/>
    </row>
    <row r="122" spans="16:20" x14ac:dyDescent="0.2">
      <c r="P122"/>
      <c r="Q122"/>
      <c r="R122"/>
      <c r="T122" s="91"/>
    </row>
    <row r="123" spans="16:20" x14ac:dyDescent="0.2">
      <c r="P123"/>
      <c r="Q123"/>
      <c r="R123"/>
      <c r="T123" s="91"/>
    </row>
    <row r="124" spans="16:20" x14ac:dyDescent="0.2">
      <c r="P124"/>
      <c r="Q124"/>
      <c r="R124"/>
      <c r="T124" s="91"/>
    </row>
    <row r="125" spans="16:20" x14ac:dyDescent="0.2">
      <c r="P125"/>
      <c r="Q125"/>
      <c r="R125"/>
      <c r="T125" s="91"/>
    </row>
    <row r="126" spans="16:20" x14ac:dyDescent="0.2">
      <c r="P126"/>
      <c r="Q126"/>
      <c r="R126"/>
      <c r="T126" s="91"/>
    </row>
    <row r="127" spans="16:20" x14ac:dyDescent="0.2">
      <c r="P127"/>
      <c r="Q127"/>
      <c r="R127"/>
      <c r="T127" s="91"/>
    </row>
    <row r="128" spans="16:20" x14ac:dyDescent="0.2">
      <c r="P128"/>
      <c r="Q128"/>
      <c r="R128"/>
      <c r="T128" s="91"/>
    </row>
    <row r="129" spans="16:20" x14ac:dyDescent="0.2">
      <c r="P129"/>
      <c r="Q129"/>
      <c r="R129"/>
      <c r="T129" s="91"/>
    </row>
    <row r="130" spans="16:20" x14ac:dyDescent="0.2">
      <c r="P130"/>
      <c r="Q130"/>
      <c r="R130"/>
      <c r="T130" s="91"/>
    </row>
    <row r="131" spans="16:20" x14ac:dyDescent="0.2">
      <c r="P131"/>
      <c r="Q131"/>
      <c r="R131"/>
      <c r="T131" s="91"/>
    </row>
    <row r="132" spans="16:20" x14ac:dyDescent="0.2">
      <c r="P132"/>
      <c r="Q132"/>
      <c r="R132"/>
      <c r="T132" s="91"/>
    </row>
    <row r="133" spans="16:20" x14ac:dyDescent="0.2">
      <c r="P133"/>
      <c r="Q133"/>
      <c r="R133"/>
      <c r="T133" s="91"/>
    </row>
    <row r="134" spans="16:20" x14ac:dyDescent="0.2">
      <c r="P134"/>
      <c r="Q134"/>
      <c r="R134"/>
      <c r="T134" s="91"/>
    </row>
    <row r="135" spans="16:20" x14ac:dyDescent="0.2">
      <c r="P135"/>
      <c r="Q135"/>
      <c r="R135"/>
      <c r="T135" s="91"/>
    </row>
    <row r="136" spans="16:20" x14ac:dyDescent="0.2">
      <c r="P136"/>
      <c r="Q136"/>
      <c r="R136"/>
      <c r="T136" s="91"/>
    </row>
    <row r="137" spans="16:20" x14ac:dyDescent="0.2">
      <c r="P137"/>
      <c r="Q137"/>
      <c r="R137"/>
      <c r="T137" s="91"/>
    </row>
    <row r="138" spans="16:20" x14ac:dyDescent="0.2">
      <c r="P138"/>
      <c r="Q138"/>
      <c r="R138"/>
      <c r="T138" s="91"/>
    </row>
    <row r="139" spans="16:20" x14ac:dyDescent="0.2">
      <c r="P139"/>
      <c r="Q139"/>
      <c r="R139"/>
      <c r="T139" s="91"/>
    </row>
    <row r="140" spans="16:20" x14ac:dyDescent="0.2">
      <c r="P140"/>
      <c r="Q140"/>
      <c r="R140"/>
      <c r="T140" s="91"/>
    </row>
    <row r="141" spans="16:20" x14ac:dyDescent="0.2">
      <c r="P141"/>
      <c r="Q141"/>
      <c r="R141"/>
      <c r="T141" s="91"/>
    </row>
    <row r="142" spans="16:20" x14ac:dyDescent="0.2">
      <c r="P142"/>
      <c r="Q142"/>
      <c r="R142"/>
      <c r="T142" s="91"/>
    </row>
    <row r="143" spans="16:20" x14ac:dyDescent="0.2">
      <c r="P143"/>
      <c r="Q143"/>
      <c r="R143"/>
      <c r="T143" s="91"/>
    </row>
    <row r="144" spans="16:20" x14ac:dyDescent="0.2">
      <c r="P144"/>
      <c r="Q144"/>
      <c r="R144"/>
      <c r="T144" s="91"/>
    </row>
    <row r="145" spans="16:20" x14ac:dyDescent="0.2">
      <c r="P145"/>
      <c r="Q145"/>
      <c r="R145"/>
      <c r="T145" s="91"/>
    </row>
    <row r="146" spans="16:20" x14ac:dyDescent="0.2">
      <c r="P146"/>
      <c r="Q146"/>
      <c r="R146"/>
      <c r="T146" s="91"/>
    </row>
    <row r="147" spans="16:20" x14ac:dyDescent="0.2">
      <c r="P147"/>
      <c r="Q147"/>
      <c r="R147"/>
      <c r="T147" s="91"/>
    </row>
    <row r="148" spans="16:20" x14ac:dyDescent="0.2">
      <c r="P148"/>
      <c r="Q148"/>
      <c r="R148"/>
      <c r="T148" s="91"/>
    </row>
    <row r="149" spans="16:20" x14ac:dyDescent="0.2">
      <c r="P149"/>
      <c r="Q149"/>
      <c r="R149"/>
      <c r="T149" s="91"/>
    </row>
    <row r="150" spans="16:20" x14ac:dyDescent="0.2">
      <c r="P150"/>
      <c r="Q150"/>
      <c r="R150"/>
      <c r="T150" s="91"/>
    </row>
    <row r="151" spans="16:20" x14ac:dyDescent="0.2">
      <c r="T151" s="91"/>
    </row>
    <row r="152" spans="16:20" x14ac:dyDescent="0.2">
      <c r="T152" s="91"/>
    </row>
    <row r="153" spans="16:20" x14ac:dyDescent="0.2">
      <c r="T153" s="91"/>
    </row>
    <row r="154" spans="16:20" x14ac:dyDescent="0.2">
      <c r="T154" s="91"/>
    </row>
    <row r="155" spans="16:20" x14ac:dyDescent="0.2">
      <c r="T155" s="91"/>
    </row>
    <row r="156" spans="16:20" x14ac:dyDescent="0.2">
      <c r="T156" s="91"/>
    </row>
    <row r="157" spans="16:20" x14ac:dyDescent="0.2">
      <c r="T157" s="91"/>
    </row>
    <row r="158" spans="16:20" x14ac:dyDescent="0.2">
      <c r="T158" s="91"/>
    </row>
    <row r="159" spans="16:20" x14ac:dyDescent="0.2">
      <c r="T159" s="91"/>
    </row>
    <row r="160" spans="16:20" x14ac:dyDescent="0.2">
      <c r="T160" s="91"/>
    </row>
    <row r="161" spans="20:20" x14ac:dyDescent="0.2">
      <c r="T161" s="91"/>
    </row>
    <row r="162" spans="20:20" x14ac:dyDescent="0.2">
      <c r="T162" s="91"/>
    </row>
    <row r="163" spans="20:20" x14ac:dyDescent="0.2">
      <c r="T163" s="91"/>
    </row>
    <row r="164" spans="20:20" x14ac:dyDescent="0.2">
      <c r="T164" s="91"/>
    </row>
    <row r="165" spans="20:20" x14ac:dyDescent="0.2">
      <c r="T165" s="91"/>
    </row>
    <row r="166" spans="20:20" x14ac:dyDescent="0.2">
      <c r="T166" s="91"/>
    </row>
    <row r="167" spans="20:20" x14ac:dyDescent="0.2">
      <c r="T167" s="91"/>
    </row>
    <row r="168" spans="20:20" x14ac:dyDescent="0.2">
      <c r="T168" s="91"/>
    </row>
    <row r="169" spans="20:20" x14ac:dyDescent="0.2">
      <c r="T169" s="91"/>
    </row>
    <row r="170" spans="20:20" x14ac:dyDescent="0.2">
      <c r="T170" s="91"/>
    </row>
    <row r="171" spans="20:20" x14ac:dyDescent="0.2">
      <c r="T171" s="91"/>
    </row>
    <row r="172" spans="20:20" x14ac:dyDescent="0.2">
      <c r="T172" s="91"/>
    </row>
    <row r="173" spans="20:20" x14ac:dyDescent="0.2">
      <c r="T173" s="91"/>
    </row>
    <row r="174" spans="20:20" x14ac:dyDescent="0.2">
      <c r="T174" s="91"/>
    </row>
    <row r="175" spans="20:20" x14ac:dyDescent="0.2">
      <c r="T175" s="91"/>
    </row>
    <row r="176" spans="20:20" x14ac:dyDescent="0.2">
      <c r="T176" s="91"/>
    </row>
    <row r="177" spans="20:20" x14ac:dyDescent="0.2">
      <c r="T177" s="91"/>
    </row>
    <row r="178" spans="20:20" x14ac:dyDescent="0.2">
      <c r="T178" s="91"/>
    </row>
    <row r="179" spans="20:20" x14ac:dyDescent="0.2">
      <c r="T179" s="91"/>
    </row>
    <row r="180" spans="20:20" x14ac:dyDescent="0.2">
      <c r="T180" s="91"/>
    </row>
    <row r="181" spans="20:20" x14ac:dyDescent="0.2">
      <c r="T181" s="91"/>
    </row>
    <row r="182" spans="20:20" x14ac:dyDescent="0.2">
      <c r="T182" s="91"/>
    </row>
    <row r="183" spans="20:20" x14ac:dyDescent="0.2">
      <c r="T183" s="91"/>
    </row>
    <row r="184" spans="20:20" x14ac:dyDescent="0.2">
      <c r="T184" s="91"/>
    </row>
    <row r="185" spans="20:20" x14ac:dyDescent="0.2">
      <c r="T185" s="91"/>
    </row>
    <row r="186" spans="20:20" x14ac:dyDescent="0.2">
      <c r="T186" s="91"/>
    </row>
    <row r="187" spans="20:20" x14ac:dyDescent="0.2">
      <c r="T187" s="91"/>
    </row>
    <row r="188" spans="20:20" x14ac:dyDescent="0.2">
      <c r="T188" s="91"/>
    </row>
    <row r="189" spans="20:20" x14ac:dyDescent="0.2">
      <c r="T189" s="91"/>
    </row>
    <row r="190" spans="20:20" x14ac:dyDescent="0.2">
      <c r="T190" s="91"/>
    </row>
    <row r="191" spans="20:20" x14ac:dyDescent="0.2">
      <c r="T191" s="91"/>
    </row>
    <row r="192" spans="20:20" x14ac:dyDescent="0.2">
      <c r="T192" s="91"/>
    </row>
    <row r="193" spans="20:20" x14ac:dyDescent="0.2">
      <c r="T193" s="91"/>
    </row>
    <row r="194" spans="20:20" x14ac:dyDescent="0.2">
      <c r="T194" s="91"/>
    </row>
    <row r="195" spans="20:20" x14ac:dyDescent="0.2">
      <c r="T195" s="91"/>
    </row>
    <row r="196" spans="20:20" x14ac:dyDescent="0.2">
      <c r="T196" s="91"/>
    </row>
    <row r="197" spans="20:20" x14ac:dyDescent="0.2">
      <c r="T197" s="91"/>
    </row>
    <row r="198" spans="20:20" x14ac:dyDescent="0.2">
      <c r="T198" s="91"/>
    </row>
    <row r="199" spans="20:20" x14ac:dyDescent="0.2">
      <c r="T199" s="91"/>
    </row>
    <row r="200" spans="20:20" x14ac:dyDescent="0.2">
      <c r="T200" s="91"/>
    </row>
    <row r="201" spans="20:20" x14ac:dyDescent="0.2">
      <c r="T201" s="91"/>
    </row>
    <row r="202" spans="20:20" x14ac:dyDescent="0.2">
      <c r="T202" s="91"/>
    </row>
    <row r="203" spans="20:20" x14ac:dyDescent="0.2">
      <c r="T203" s="91"/>
    </row>
    <row r="204" spans="20:20" x14ac:dyDescent="0.2">
      <c r="T204" s="91"/>
    </row>
    <row r="205" spans="20:20" x14ac:dyDescent="0.2">
      <c r="T205" s="91"/>
    </row>
    <row r="206" spans="20:20" x14ac:dyDescent="0.2">
      <c r="T206" s="91"/>
    </row>
    <row r="207" spans="20:20" x14ac:dyDescent="0.2">
      <c r="T207" s="91"/>
    </row>
    <row r="208" spans="20:20" x14ac:dyDescent="0.2">
      <c r="T208" s="91"/>
    </row>
    <row r="209" spans="20:20" x14ac:dyDescent="0.2">
      <c r="T209" s="91"/>
    </row>
    <row r="210" spans="20:20" x14ac:dyDescent="0.2">
      <c r="T210" s="91"/>
    </row>
    <row r="211" spans="20:20" x14ac:dyDescent="0.2">
      <c r="T211" s="91"/>
    </row>
    <row r="212" spans="20:20" x14ac:dyDescent="0.2">
      <c r="T212" s="91"/>
    </row>
    <row r="213" spans="20:20" x14ac:dyDescent="0.2">
      <c r="T213" s="91"/>
    </row>
    <row r="214" spans="20:20" x14ac:dyDescent="0.2">
      <c r="T214" s="91"/>
    </row>
    <row r="215" spans="20:20" x14ac:dyDescent="0.2">
      <c r="T215" s="91"/>
    </row>
    <row r="216" spans="20:20" x14ac:dyDescent="0.2">
      <c r="T216" s="91"/>
    </row>
    <row r="217" spans="20:20" x14ac:dyDescent="0.2">
      <c r="T217" s="91"/>
    </row>
    <row r="218" spans="20:20" x14ac:dyDescent="0.2">
      <c r="T218" s="91"/>
    </row>
    <row r="219" spans="20:20" x14ac:dyDescent="0.2">
      <c r="T219" s="91"/>
    </row>
    <row r="220" spans="20:20" x14ac:dyDescent="0.2">
      <c r="T220" s="91"/>
    </row>
    <row r="221" spans="20:20" x14ac:dyDescent="0.2">
      <c r="T221" s="91"/>
    </row>
    <row r="222" spans="20:20" x14ac:dyDescent="0.2">
      <c r="T222" s="91"/>
    </row>
    <row r="223" spans="20:20" x14ac:dyDescent="0.2">
      <c r="T223" s="91"/>
    </row>
    <row r="224" spans="20:20" x14ac:dyDescent="0.2">
      <c r="T224" s="91"/>
    </row>
    <row r="225" spans="20:20" x14ac:dyDescent="0.2">
      <c r="T225" s="91"/>
    </row>
    <row r="226" spans="20:20" x14ac:dyDescent="0.2">
      <c r="T226" s="91"/>
    </row>
    <row r="227" spans="20:20" x14ac:dyDescent="0.2">
      <c r="T227" s="91"/>
    </row>
    <row r="228" spans="20:20" x14ac:dyDescent="0.2">
      <c r="T228" s="91"/>
    </row>
    <row r="229" spans="20:20" x14ac:dyDescent="0.2">
      <c r="T229" s="91"/>
    </row>
    <row r="230" spans="20:20" x14ac:dyDescent="0.2">
      <c r="T230" s="91"/>
    </row>
    <row r="231" spans="20:20" x14ac:dyDescent="0.2">
      <c r="T231" s="91"/>
    </row>
    <row r="232" spans="20:20" x14ac:dyDescent="0.2">
      <c r="T232" s="91"/>
    </row>
    <row r="233" spans="20:20" x14ac:dyDescent="0.2">
      <c r="T233" s="91"/>
    </row>
    <row r="234" spans="20:20" x14ac:dyDescent="0.2">
      <c r="T234" s="91"/>
    </row>
    <row r="235" spans="20:20" x14ac:dyDescent="0.2">
      <c r="T235" s="91"/>
    </row>
    <row r="236" spans="20:20" x14ac:dyDescent="0.2">
      <c r="T236" s="91"/>
    </row>
    <row r="237" spans="20:20" x14ac:dyDescent="0.2">
      <c r="T237" s="91"/>
    </row>
    <row r="238" spans="20:20" x14ac:dyDescent="0.2">
      <c r="T238" s="91"/>
    </row>
    <row r="239" spans="20:20" x14ac:dyDescent="0.2">
      <c r="T239" s="91"/>
    </row>
    <row r="240" spans="20:20" x14ac:dyDescent="0.2">
      <c r="T240" s="91"/>
    </row>
    <row r="241" spans="20:20" x14ac:dyDescent="0.2">
      <c r="T241" s="91"/>
    </row>
    <row r="242" spans="20:20" x14ac:dyDescent="0.2">
      <c r="T242" s="91"/>
    </row>
    <row r="243" spans="20:20" x14ac:dyDescent="0.2">
      <c r="T243" s="91"/>
    </row>
    <row r="244" spans="20:20" x14ac:dyDescent="0.2">
      <c r="T244" s="91"/>
    </row>
    <row r="245" spans="20:20" x14ac:dyDescent="0.2">
      <c r="T245" s="91"/>
    </row>
    <row r="246" spans="20:20" x14ac:dyDescent="0.2">
      <c r="T246" s="91"/>
    </row>
    <row r="247" spans="20:20" x14ac:dyDescent="0.2">
      <c r="T247" s="91"/>
    </row>
    <row r="248" spans="20:20" x14ac:dyDescent="0.2">
      <c r="T248" s="91"/>
    </row>
    <row r="249" spans="20:20" x14ac:dyDescent="0.2">
      <c r="T249" s="91"/>
    </row>
    <row r="250" spans="20:20" x14ac:dyDescent="0.2">
      <c r="T250" s="91"/>
    </row>
    <row r="251" spans="20:20" x14ac:dyDescent="0.2">
      <c r="T251" s="91"/>
    </row>
    <row r="252" spans="20:20" x14ac:dyDescent="0.2">
      <c r="T252" s="91"/>
    </row>
  </sheetData>
  <mergeCells count="7">
    <mergeCell ref="AB2:AC2"/>
    <mergeCell ref="AD2:AD3"/>
    <mergeCell ref="A1:A16"/>
    <mergeCell ref="AA1:AA16"/>
    <mergeCell ref="AK1:AK16"/>
    <mergeCell ref="AB1:AD1"/>
    <mergeCell ref="E1:F1"/>
  </mergeCells>
  <hyperlinks>
    <hyperlink ref="C1" r:id="rId1"/>
  </hyperlinks>
  <pageMargins left="0.78740157499999996" right="0.78740157499999996" top="0.984251969" bottom="0.984251969" header="0.4921259845" footer="0.492125984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2">
    <tabColor rgb="FFFFC000"/>
  </sheetPr>
  <dimension ref="A1:M44"/>
  <sheetViews>
    <sheetView workbookViewId="0"/>
  </sheetViews>
  <sheetFormatPr baseColWidth="10" defaultRowHeight="12.75" x14ac:dyDescent="0.2"/>
  <cols>
    <col min="1" max="1" width="41.77734375" style="4" bestFit="1" customWidth="1"/>
    <col min="2" max="2" width="23" style="4" bestFit="1" customWidth="1"/>
    <col min="3" max="5" width="13.109375" style="4" customWidth="1"/>
    <col min="6" max="6" width="11.5546875" style="4"/>
    <col min="7" max="7" width="8.21875" style="4" customWidth="1"/>
    <col min="8" max="14" width="8.77734375" style="4" customWidth="1"/>
    <col min="15" max="16384" width="11.5546875" style="4"/>
  </cols>
  <sheetData>
    <row r="1" spans="1:10" x14ac:dyDescent="0.2">
      <c r="A1" s="71" t="s">
        <v>101</v>
      </c>
    </row>
    <row r="2" spans="1:10" x14ac:dyDescent="0.2">
      <c r="A2" s="72" t="s">
        <v>10</v>
      </c>
      <c r="B2" s="73" t="str">
        <f>+Aufgabenplanung!B4</f>
        <v>Musikschule</v>
      </c>
    </row>
    <row r="3" spans="1:10" x14ac:dyDescent="0.2">
      <c r="A3" s="72" t="s">
        <v>102</v>
      </c>
      <c r="B3" s="74" t="str">
        <f>+Aufgabenplanung!B6</f>
        <v>2025/2026</v>
      </c>
    </row>
    <row r="4" spans="1:10" x14ac:dyDescent="0.2">
      <c r="A4" s="72" t="s">
        <v>103</v>
      </c>
      <c r="B4" s="75">
        <f>+Aufgabenplanung!B16</f>
        <v>1881.6</v>
      </c>
    </row>
    <row r="5" spans="1:10" x14ac:dyDescent="0.2">
      <c r="A5" s="72" t="s">
        <v>104</v>
      </c>
      <c r="B5" s="76">
        <f>+Grundlagen!J3</f>
        <v>37.200000000000003</v>
      </c>
    </row>
    <row r="6" spans="1:10" x14ac:dyDescent="0.2">
      <c r="A6" s="72" t="s">
        <v>105</v>
      </c>
      <c r="B6" s="76">
        <f>+Grundlagen!H3</f>
        <v>7.6</v>
      </c>
    </row>
    <row r="7" spans="1:10" x14ac:dyDescent="0.2">
      <c r="A7" s="101" t="s">
        <v>160</v>
      </c>
      <c r="B7" s="76">
        <f>+Aufgabenplanung!B17</f>
        <v>0</v>
      </c>
    </row>
    <row r="8" spans="1:10" x14ac:dyDescent="0.2">
      <c r="A8" s="101" t="s">
        <v>71</v>
      </c>
      <c r="B8" s="76">
        <f>Aufgabenplanung!$B$20</f>
        <v>1881.6</v>
      </c>
    </row>
    <row r="9" spans="1:10" x14ac:dyDescent="0.2">
      <c r="A9" s="72" t="s">
        <v>75</v>
      </c>
      <c r="B9" s="152">
        <f>IFERROR(Aufgabenplanung!B25,0)</f>
        <v>27</v>
      </c>
      <c r="C9" s="150"/>
      <c r="D9" s="150"/>
      <c r="E9" s="150"/>
      <c r="F9" s="150"/>
    </row>
    <row r="10" spans="1:10" x14ac:dyDescent="0.2">
      <c r="A10" s="72" t="s">
        <v>76</v>
      </c>
      <c r="B10" s="152">
        <f>IFERROR(Aufgabenplanung!B26,0)</f>
        <v>0</v>
      </c>
      <c r="C10" s="150"/>
      <c r="D10" s="150"/>
      <c r="E10" s="150"/>
      <c r="F10" s="150"/>
      <c r="H10" s="149"/>
      <c r="J10" s="172"/>
    </row>
    <row r="11" spans="1:10" x14ac:dyDescent="0.2">
      <c r="A11" s="72" t="s">
        <v>77</v>
      </c>
      <c r="B11" s="152"/>
      <c r="C11" s="150"/>
      <c r="D11" s="150"/>
      <c r="E11" s="150"/>
      <c r="F11" s="150"/>
      <c r="H11" s="149"/>
    </row>
    <row r="12" spans="1:10" x14ac:dyDescent="0.2">
      <c r="A12" s="101" t="s">
        <v>190</v>
      </c>
      <c r="B12" s="152">
        <f>IF(C9="",B10*$B$5*5/6,"")</f>
        <v>0</v>
      </c>
      <c r="C12" s="150"/>
      <c r="D12" s="150"/>
      <c r="E12" s="150"/>
      <c r="F12" s="150"/>
    </row>
    <row r="13" spans="1:10" x14ac:dyDescent="0.2">
      <c r="A13" s="101" t="s">
        <v>189</v>
      </c>
      <c r="B13" s="153">
        <f>IFERROR(IF(C9="",B12/$B$4,""),0)</f>
        <v>0</v>
      </c>
      <c r="C13" s="151"/>
      <c r="D13" s="151"/>
      <c r="E13" s="151"/>
      <c r="F13" s="151"/>
    </row>
    <row r="14" spans="1:10" x14ac:dyDescent="0.2">
      <c r="A14" s="101" t="s">
        <v>188</v>
      </c>
      <c r="B14" s="153">
        <f>IF(C9="",IFERROR(VLOOKUP($B$2&amp;B$9,Grundlagen!$AG$2:$AJ$14,3,0)*B10/B9,0),"")</f>
        <v>0</v>
      </c>
      <c r="C14" s="151"/>
      <c r="D14" s="151"/>
      <c r="E14" s="151"/>
      <c r="F14" s="151"/>
    </row>
    <row r="15" spans="1:10" x14ac:dyDescent="0.2">
      <c r="A15" s="101" t="s">
        <v>191</v>
      </c>
      <c r="B15" s="152">
        <f>IF(C9="",IFERROR(B14*$B$4,0),"")</f>
        <v>0</v>
      </c>
      <c r="C15" s="150"/>
      <c r="D15" s="150"/>
      <c r="E15" s="150"/>
      <c r="F15" s="150"/>
    </row>
    <row r="16" spans="1:10" ht="15" x14ac:dyDescent="0.2">
      <c r="A16" s="101" t="s">
        <v>196</v>
      </c>
      <c r="B16" s="157">
        <f>IFERROR(IF(C9="",$B$7*B10/B9,""),0)</f>
        <v>0</v>
      </c>
      <c r="C16" s="157"/>
      <c r="D16" s="157"/>
      <c r="E16" s="157"/>
      <c r="F16" s="157"/>
      <c r="I16" s="67"/>
    </row>
    <row r="17" spans="1:13" x14ac:dyDescent="0.2">
      <c r="A17" s="101" t="s">
        <v>197</v>
      </c>
      <c r="B17" s="158">
        <f>IFERROR(B14*B16/B15,0)</f>
        <v>0</v>
      </c>
      <c r="C17" s="158"/>
      <c r="D17" s="158"/>
      <c r="E17" s="158"/>
      <c r="F17" s="158"/>
    </row>
    <row r="18" spans="1:13" x14ac:dyDescent="0.2">
      <c r="A18" s="101" t="s">
        <v>192</v>
      </c>
      <c r="B18" s="152">
        <f>IF(C9="",IFERROR(B10/B9-B13-B14,0),"")</f>
        <v>0</v>
      </c>
      <c r="C18" s="151"/>
      <c r="D18" s="151"/>
      <c r="E18" s="151"/>
      <c r="F18" s="151"/>
    </row>
    <row r="19" spans="1:13" x14ac:dyDescent="0.2">
      <c r="A19" s="101" t="s">
        <v>193</v>
      </c>
      <c r="B19" s="152">
        <f>IF(C9="",B18*$B$4,"")</f>
        <v>0</v>
      </c>
      <c r="C19" s="150"/>
      <c r="D19" s="150"/>
      <c r="E19" s="150"/>
      <c r="F19" s="150"/>
    </row>
    <row r="20" spans="1:13" x14ac:dyDescent="0.2">
      <c r="A20" s="101" t="s">
        <v>194</v>
      </c>
      <c r="B20" s="152"/>
      <c r="C20" s="150"/>
      <c r="D20" s="150"/>
      <c r="E20" s="150"/>
      <c r="F20" s="150"/>
    </row>
    <row r="21" spans="1:13" x14ac:dyDescent="0.2">
      <c r="A21" s="101" t="s">
        <v>195</v>
      </c>
      <c r="B21" s="152"/>
      <c r="C21" s="151"/>
      <c r="D21" s="151"/>
      <c r="E21" s="151"/>
      <c r="F21" s="151"/>
    </row>
    <row r="23" spans="1:13" x14ac:dyDescent="0.2">
      <c r="A23" s="101" t="s">
        <v>158</v>
      </c>
      <c r="B23" s="175">
        <f>IFERROR((B4-B7)/IF(IFERROR(HLOOKUP(B2,Dropdowns!G1:I1,1,0),TRUE)=TRUE,B9,Aufgabenplanung!$B$25),0)</f>
        <v>69.688888888888883</v>
      </c>
      <c r="C23" s="111"/>
    </row>
    <row r="24" spans="1:13" x14ac:dyDescent="0.2">
      <c r="A24" s="101" t="s">
        <v>185</v>
      </c>
      <c r="B24" s="94">
        <f>IFERROR((B4-B7)/IF(IFERROR(HLOOKUP(B2,Dropdowns!G1:I1,1,0),TRUE)=TRUE,B9,Aufgabenplanung!$B$25),0)</f>
        <v>69.688888888888883</v>
      </c>
      <c r="C24" s="111"/>
    </row>
    <row r="25" spans="1:13" x14ac:dyDescent="0.2">
      <c r="A25" s="104"/>
      <c r="B25" s="77"/>
    </row>
    <row r="26" spans="1:13" ht="38.25" x14ac:dyDescent="0.2">
      <c r="A26" s="78" t="s">
        <v>106</v>
      </c>
      <c r="B26" s="101" t="s">
        <v>107</v>
      </c>
      <c r="C26" s="79" t="s">
        <v>108</v>
      </c>
      <c r="D26" s="79" t="s">
        <v>109</v>
      </c>
      <c r="E26" s="79" t="s">
        <v>110</v>
      </c>
      <c r="F26" s="155" t="s">
        <v>187</v>
      </c>
      <c r="G26" s="155" t="s">
        <v>199</v>
      </c>
      <c r="H26" s="111"/>
      <c r="I26" s="155" t="s">
        <v>201</v>
      </c>
      <c r="J26" s="155" t="s">
        <v>202</v>
      </c>
    </row>
    <row r="27" spans="1:13" ht="15" x14ac:dyDescent="0.2">
      <c r="A27" s="72" t="s">
        <v>111</v>
      </c>
      <c r="B27" s="82">
        <f>SUM(B13:F13)</f>
        <v>0</v>
      </c>
      <c r="C27" s="80">
        <f>B27*$B$4</f>
        <v>0</v>
      </c>
      <c r="D27" s="147">
        <f>IFERROR(C27/$B5,0)</f>
        <v>0</v>
      </c>
      <c r="E27" s="148">
        <v>0</v>
      </c>
      <c r="F27" s="156">
        <f>IFERROR(C27/SUM($C$27:$C$29),0)</f>
        <v>0</v>
      </c>
      <c r="G27" s="166">
        <f>SUM(C10:F10)</f>
        <v>0</v>
      </c>
      <c r="H27" s="94"/>
      <c r="I27" s="174">
        <f>+D27/24/5</f>
        <v>0</v>
      </c>
      <c r="J27" s="174">
        <f t="shared" ref="J27:J29" si="0">+E27/24/5</f>
        <v>0</v>
      </c>
    </row>
    <row r="28" spans="1:13" ht="15" x14ac:dyDescent="0.2">
      <c r="A28" s="101" t="s">
        <v>186</v>
      </c>
      <c r="B28" s="82">
        <f>SUM(B18:F18)</f>
        <v>0</v>
      </c>
      <c r="C28" s="168">
        <f>B28*$B$4</f>
        <v>0</v>
      </c>
      <c r="D28" s="147">
        <f t="shared" ref="D28:D33" si="1">IFERROR(($B$4*$B$5/SUM($B$5:$B$6)*$B$10/$B$9-$C$27)
*B28/SUM($B$28:$B$29)/$B$5,0)</f>
        <v>0</v>
      </c>
      <c r="E28" s="148">
        <f>IFERROR((C28-(D28*$B$5))/$B$6,0)</f>
        <v>0</v>
      </c>
      <c r="F28" s="156">
        <f t="shared" ref="F28:F33" si="2">IFERROR(C28/SUM($C$27:$C$29),0)</f>
        <v>0</v>
      </c>
      <c r="G28" s="166">
        <f>SUM(C10:F10)</f>
        <v>0</v>
      </c>
      <c r="H28" s="94"/>
      <c r="I28" s="174">
        <f t="shared" ref="I28" si="3">+D28/24/5</f>
        <v>0</v>
      </c>
      <c r="J28" s="174">
        <f t="shared" si="0"/>
        <v>0</v>
      </c>
    </row>
    <row r="29" spans="1:13" ht="15" x14ac:dyDescent="0.2">
      <c r="A29" s="169" t="s">
        <v>200</v>
      </c>
      <c r="B29" s="159">
        <f>SUM(B14:F14)-SUM(B17:F17)</f>
        <v>0</v>
      </c>
      <c r="C29" s="160">
        <f>B29*$B$4</f>
        <v>0</v>
      </c>
      <c r="D29" s="147">
        <f t="shared" si="1"/>
        <v>0</v>
      </c>
      <c r="E29" s="161">
        <f>IFERROR((C29-(D29*$B$5))/$B$6,0)</f>
        <v>0</v>
      </c>
      <c r="F29" s="156">
        <f t="shared" si="2"/>
        <v>0</v>
      </c>
      <c r="G29" s="166">
        <f>SUM(C10:F10)</f>
        <v>0</v>
      </c>
      <c r="H29" s="110"/>
      <c r="I29" s="174">
        <f>+D29/24/5</f>
        <v>0</v>
      </c>
      <c r="J29" s="174">
        <f t="shared" si="0"/>
        <v>0</v>
      </c>
      <c r="L29" s="94"/>
      <c r="M29" s="94"/>
    </row>
    <row r="30" spans="1:13" ht="15" x14ac:dyDescent="0.2">
      <c r="A30" s="164">
        <f>+C9</f>
        <v>0</v>
      </c>
      <c r="B30" s="165">
        <f>+C14</f>
        <v>0</v>
      </c>
      <c r="C30" s="160">
        <f t="shared" ref="C30:C33" si="4">B30*$B$4</f>
        <v>0</v>
      </c>
      <c r="D30" s="147">
        <f t="shared" si="1"/>
        <v>0</v>
      </c>
      <c r="E30" s="161">
        <f t="shared" ref="E30:E33" si="5">IFERROR((C30-(D30*$B$5))/$B$6,0)</f>
        <v>0</v>
      </c>
      <c r="F30" s="156">
        <f t="shared" si="2"/>
        <v>0</v>
      </c>
      <c r="G30" s="166">
        <f>C10</f>
        <v>0</v>
      </c>
      <c r="H30" s="94"/>
      <c r="I30" s="174">
        <f t="shared" ref="I30:I33" si="6">+D30/24/5</f>
        <v>0</v>
      </c>
      <c r="J30" s="174">
        <f t="shared" ref="J30:J33" si="7">+E30/24/5</f>
        <v>0</v>
      </c>
    </row>
    <row r="31" spans="1:13" ht="15" x14ac:dyDescent="0.2">
      <c r="A31" s="164">
        <f>+D9</f>
        <v>0</v>
      </c>
      <c r="B31" s="165">
        <f>+D14</f>
        <v>0</v>
      </c>
      <c r="C31" s="160">
        <f t="shared" si="4"/>
        <v>0</v>
      </c>
      <c r="D31" s="147">
        <f t="shared" si="1"/>
        <v>0</v>
      </c>
      <c r="E31" s="161">
        <f t="shared" si="5"/>
        <v>0</v>
      </c>
      <c r="F31" s="156">
        <f t="shared" si="2"/>
        <v>0</v>
      </c>
      <c r="G31" s="166">
        <f>D10</f>
        <v>0</v>
      </c>
      <c r="H31" s="94"/>
      <c r="I31" s="174">
        <f t="shared" si="6"/>
        <v>0</v>
      </c>
      <c r="J31" s="174">
        <f t="shared" si="7"/>
        <v>0</v>
      </c>
    </row>
    <row r="32" spans="1:13" ht="15" x14ac:dyDescent="0.2">
      <c r="A32" s="164">
        <f>+E9</f>
        <v>0</v>
      </c>
      <c r="B32" s="165">
        <f>+E14</f>
        <v>0</v>
      </c>
      <c r="C32" s="160">
        <f t="shared" si="4"/>
        <v>0</v>
      </c>
      <c r="D32" s="147">
        <f t="shared" si="1"/>
        <v>0</v>
      </c>
      <c r="E32" s="161">
        <f t="shared" si="5"/>
        <v>0</v>
      </c>
      <c r="F32" s="156">
        <f t="shared" si="2"/>
        <v>0</v>
      </c>
      <c r="G32" s="166">
        <f>E10</f>
        <v>0</v>
      </c>
      <c r="H32" s="94"/>
      <c r="I32" s="174">
        <f t="shared" si="6"/>
        <v>0</v>
      </c>
      <c r="J32" s="174">
        <f t="shared" si="7"/>
        <v>0</v>
      </c>
    </row>
    <row r="33" spans="1:11" ht="15" x14ac:dyDescent="0.2">
      <c r="A33" s="164">
        <f>+F9</f>
        <v>0</v>
      </c>
      <c r="B33" s="165">
        <f>+F14</f>
        <v>0</v>
      </c>
      <c r="C33" s="160">
        <f t="shared" si="4"/>
        <v>0</v>
      </c>
      <c r="D33" s="147">
        <f t="shared" si="1"/>
        <v>0</v>
      </c>
      <c r="E33" s="161">
        <f t="shared" si="5"/>
        <v>0</v>
      </c>
      <c r="F33" s="156">
        <f t="shared" si="2"/>
        <v>0</v>
      </c>
      <c r="G33" s="166">
        <f>F10</f>
        <v>0</v>
      </c>
      <c r="H33" s="94"/>
      <c r="I33" s="174">
        <f t="shared" si="6"/>
        <v>0</v>
      </c>
      <c r="J33" s="174">
        <f t="shared" si="7"/>
        <v>0</v>
      </c>
    </row>
    <row r="34" spans="1:11" ht="15" x14ac:dyDescent="0.2">
      <c r="C34" s="162" t="s">
        <v>112</v>
      </c>
      <c r="D34" s="163">
        <f>SUM(D27:D29)</f>
        <v>0</v>
      </c>
      <c r="E34" s="163">
        <f>SUM(E27:E29)</f>
        <v>0</v>
      </c>
      <c r="F34" s="102" t="s">
        <v>11</v>
      </c>
      <c r="G34" s="102"/>
      <c r="H34" s="94"/>
    </row>
    <row r="35" spans="1:11" ht="15" x14ac:dyDescent="0.2">
      <c r="C35" s="72" t="s">
        <v>113</v>
      </c>
      <c r="D35" s="83">
        <f>D34*$B$5</f>
        <v>0</v>
      </c>
      <c r="E35" s="83">
        <f>+E34*B6</f>
        <v>0</v>
      </c>
      <c r="F35" s="83">
        <f>SUM(D35:E35)</f>
        <v>0</v>
      </c>
      <c r="I35" s="154"/>
    </row>
    <row r="36" spans="1:11" ht="15" x14ac:dyDescent="0.2">
      <c r="A36" s="99" t="s">
        <v>153</v>
      </c>
      <c r="B36" s="98">
        <f>IFERROR(C36/B4,0)</f>
        <v>0</v>
      </c>
      <c r="C36" s="81">
        <f>IF(C9="",IF(B9=0,0,+B11*B8/B9),SUM(C20:F20))</f>
        <v>0</v>
      </c>
      <c r="D36" s="81">
        <f>IFERROR($C$36/SUM($B$5:$B$6),0)</f>
        <v>0</v>
      </c>
      <c r="E36" s="81">
        <f>IFERROR($C$36/SUM($B$5:$B$6),0)</f>
        <v>0</v>
      </c>
      <c r="G36" s="103"/>
      <c r="H36" s="103"/>
      <c r="I36" s="174">
        <f>+D36/24/5</f>
        <v>0</v>
      </c>
      <c r="J36" s="174">
        <f>+E36/24/5</f>
        <v>0</v>
      </c>
    </row>
    <row r="37" spans="1:11" ht="15" x14ac:dyDescent="0.2">
      <c r="B37" s="101" t="s">
        <v>154</v>
      </c>
      <c r="C37" s="72"/>
      <c r="D37" s="83">
        <f>+D34+D36</f>
        <v>0</v>
      </c>
      <c r="E37" s="83">
        <f>+E34+E36</f>
        <v>0</v>
      </c>
      <c r="F37" s="102" t="s">
        <v>11</v>
      </c>
      <c r="G37" s="100"/>
    </row>
    <row r="38" spans="1:11" ht="15" x14ac:dyDescent="0.2">
      <c r="B38" s="101" t="s">
        <v>155</v>
      </c>
      <c r="C38" s="72"/>
      <c r="D38" s="83">
        <f>D37*$B$5</f>
        <v>0</v>
      </c>
      <c r="E38" s="83">
        <f>E37*$B$6</f>
        <v>0</v>
      </c>
      <c r="F38" s="83">
        <f>SUM(D38:E38)</f>
        <v>0</v>
      </c>
      <c r="H38" s="85"/>
      <c r="J38" s="173"/>
      <c r="K38" s="173"/>
    </row>
    <row r="39" spans="1:11" ht="15" x14ac:dyDescent="0.2">
      <c r="A39" s="67"/>
      <c r="B39" s="67"/>
      <c r="C39" s="67"/>
      <c r="D39" s="67"/>
      <c r="E39" s="67"/>
    </row>
    <row r="40" spans="1:11" ht="15" x14ac:dyDescent="0.2">
      <c r="A40" s="67"/>
      <c r="B40" s="67"/>
      <c r="C40" s="67"/>
      <c r="D40" s="67"/>
      <c r="E40" s="67"/>
    </row>
    <row r="41" spans="1:11" ht="15.75" x14ac:dyDescent="0.2">
      <c r="A41" s="170" t="s">
        <v>198</v>
      </c>
      <c r="B41" s="84"/>
      <c r="C41" s="84" t="s">
        <v>12</v>
      </c>
      <c r="D41" s="84" t="s">
        <v>13</v>
      </c>
      <c r="E41" s="84" t="s">
        <v>114</v>
      </c>
    </row>
    <row r="42" spans="1:11" ht="15" x14ac:dyDescent="0.2">
      <c r="A42" s="89">
        <f>IFERROR(Aufgabenplanung!B20*B10/B9,0)</f>
        <v>0</v>
      </c>
      <c r="B42" s="84" t="s">
        <v>115</v>
      </c>
      <c r="C42" s="86">
        <f>IF(Aufgabenplanung!$B$16=0,0,+C27*(Aufgabenplanung!$B$20+Aufgabenplanung!$B$17)/Aufgabenplanung!$B$16)</f>
        <v>0</v>
      </c>
      <c r="D42" s="86">
        <f>IF(Aufgabenplanung!$B$16=0,0,+C28*(Aufgabenplanung!$B$20+Aufgabenplanung!$B$17)/Aufgabenplanung!$B$16)</f>
        <v>0</v>
      </c>
      <c r="E42" s="86">
        <f>IF(Aufgabenplanung!$B$16=0,0,+C29*(Aufgabenplanung!$B$20+Aufgabenplanung!$B$17)/Aufgabenplanung!$B$16)</f>
        <v>0</v>
      </c>
    </row>
    <row r="43" spans="1:11" ht="15" x14ac:dyDescent="0.2">
      <c r="A43" s="87">
        <f>SUM(C43:E43)</f>
        <v>0</v>
      </c>
      <c r="B43" s="84" t="s">
        <v>116</v>
      </c>
      <c r="C43" s="88">
        <f>IFERROR(C42/SUM($C$42:$E$42),0)</f>
        <v>0</v>
      </c>
      <c r="D43" s="88">
        <f>IFERROR(D42/SUM($C$42:$E$42),0)</f>
        <v>0</v>
      </c>
      <c r="E43" s="88">
        <f>IFERROR(E42/SUM($C$42:$E$42),0)</f>
        <v>0</v>
      </c>
    </row>
    <row r="44" spans="1:11" ht="15" x14ac:dyDescent="0.2">
      <c r="A44" s="67"/>
      <c r="B44" s="67"/>
      <c r="C44" s="67"/>
      <c r="D44" s="67"/>
      <c r="E44" s="67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1">
    <tabColor theme="7" tint="0.39997558519241921"/>
  </sheetPr>
  <dimension ref="A1:I67"/>
  <sheetViews>
    <sheetView tabSelected="1" zoomScaleNormal="100" workbookViewId="0"/>
  </sheetViews>
  <sheetFormatPr baseColWidth="10" defaultColWidth="9.77734375" defaultRowHeight="15" x14ac:dyDescent="0.2"/>
  <cols>
    <col min="1" max="1" width="43.109375" style="62" customWidth="1"/>
    <col min="2" max="2" width="13.6640625" style="63" customWidth="1"/>
    <col min="3" max="3" width="15.21875" style="62" customWidth="1"/>
    <col min="4" max="4" width="7.109375" style="64" customWidth="1"/>
    <col min="5" max="16384" width="9.77734375" style="62"/>
  </cols>
  <sheetData>
    <row r="1" spans="1:6" s="66" customFormat="1" ht="18.75" customHeight="1" x14ac:dyDescent="0.2">
      <c r="A1" s="3" t="s">
        <v>203</v>
      </c>
      <c r="B1" s="6"/>
      <c r="C1" s="7"/>
      <c r="D1" s="8"/>
      <c r="E1" s="65"/>
    </row>
    <row r="2" spans="1:6" s="67" customFormat="1" ht="29.25" customHeight="1" x14ac:dyDescent="0.2">
      <c r="A2" s="9"/>
      <c r="B2" s="10"/>
      <c r="C2" s="9"/>
      <c r="D2" s="11"/>
      <c r="E2" s="105" t="s">
        <v>161</v>
      </c>
    </row>
    <row r="3" spans="1:6" s="67" customFormat="1" ht="18.75" customHeight="1" x14ac:dyDescent="0.2">
      <c r="A3" s="12" t="s">
        <v>58</v>
      </c>
      <c r="B3" s="13"/>
      <c r="C3" s="14"/>
      <c r="D3" s="17"/>
      <c r="E3" s="108" t="s">
        <v>11</v>
      </c>
    </row>
    <row r="4" spans="1:6" s="67" customFormat="1" ht="18.75" customHeight="1" x14ac:dyDescent="0.2">
      <c r="A4" s="15" t="s">
        <v>59</v>
      </c>
      <c r="B4" s="242" t="s">
        <v>41</v>
      </c>
      <c r="C4" s="243"/>
      <c r="D4" s="17"/>
      <c r="E4" s="106" t="str">
        <f>IFERROR(IF(HLOOKUP(B4:B4,Dropdowns!1:5,2,0)=0,"",HLOOKUP(B4:B4,Dropdowns!1:5,2,0)),"")</f>
        <v/>
      </c>
    </row>
    <row r="5" spans="1:6" s="67" customFormat="1" ht="18.75" customHeight="1" x14ac:dyDescent="0.2">
      <c r="A5" s="15" t="s">
        <v>60</v>
      </c>
      <c r="B5" s="244"/>
      <c r="C5" s="244"/>
      <c r="D5" s="11"/>
      <c r="E5" s="106" t="str">
        <f>IFERROR(IF(HLOOKUP(B4:B4,Dropdowns!1:5,3,0)=0,"",HLOOKUP(B4:B4,Dropdowns!1:5,3,0)),"")</f>
        <v/>
      </c>
      <c r="F5" s="211"/>
    </row>
    <row r="6" spans="1:6" s="67" customFormat="1" ht="18.75" customHeight="1" x14ac:dyDescent="0.2">
      <c r="A6" s="15" t="s">
        <v>61</v>
      </c>
      <c r="B6" s="245" t="str">
        <f>+Grundlagen!B2</f>
        <v>2025/2026</v>
      </c>
      <c r="C6" s="246"/>
      <c r="D6" s="16"/>
      <c r="E6" s="106" t="str">
        <f>IFERROR(IF(HLOOKUP(B4:B4,Dropdowns!1:5,4,0)=0,"",HLOOKUP(B4:B4,Dropdowns!1:5,4,0)),"")</f>
        <v/>
      </c>
      <c r="F6" s="211"/>
    </row>
    <row r="7" spans="1:6" s="67" customFormat="1" ht="18.75" customHeight="1" x14ac:dyDescent="0.2">
      <c r="A7" s="9"/>
      <c r="B7" s="17"/>
      <c r="C7" s="17"/>
      <c r="D7" s="11"/>
      <c r="E7" s="106" t="str">
        <f>IFERROR(IF(HLOOKUP(B4:B4,Dropdowns!1:5,5,0)=0,"",HLOOKUP(B4:B4,Dropdowns!1:5,5,0)),"")</f>
        <v/>
      </c>
      <c r="F7" s="211"/>
    </row>
    <row r="8" spans="1:6" s="67" customFormat="1" ht="18.75" customHeight="1" x14ac:dyDescent="0.2">
      <c r="A8" s="12" t="s">
        <v>62</v>
      </c>
      <c r="B8" s="13"/>
      <c r="C8" s="14"/>
      <c r="D8" s="11"/>
      <c r="E8" s="17"/>
      <c r="F8" s="211"/>
    </row>
    <row r="9" spans="1:6" s="67" customFormat="1" ht="18.75" customHeight="1" x14ac:dyDescent="0.2">
      <c r="A9" s="15" t="s">
        <v>63</v>
      </c>
      <c r="B9" s="247"/>
      <c r="C9" s="247"/>
      <c r="D9" s="16"/>
      <c r="E9" s="17"/>
      <c r="F9" s="211"/>
    </row>
    <row r="10" spans="1:6" s="67" customFormat="1" ht="18.75" customHeight="1" x14ac:dyDescent="0.2">
      <c r="A10" s="15" t="s">
        <v>64</v>
      </c>
      <c r="B10" s="247"/>
      <c r="C10" s="247"/>
      <c r="D10" s="11"/>
      <c r="E10" s="17"/>
      <c r="F10" s="211"/>
    </row>
    <row r="11" spans="1:6" s="67" customFormat="1" ht="18.75" customHeight="1" x14ac:dyDescent="0.2">
      <c r="A11" s="15" t="s">
        <v>65</v>
      </c>
      <c r="B11" s="241"/>
      <c r="C11" s="241"/>
      <c r="D11" s="11"/>
      <c r="E11" s="17"/>
      <c r="F11" s="211"/>
    </row>
    <row r="12" spans="1:6" s="67" customFormat="1" ht="18.75" customHeight="1" x14ac:dyDescent="0.2">
      <c r="A12" s="18"/>
      <c r="B12" s="19"/>
      <c r="C12" s="20"/>
      <c r="D12" s="11"/>
      <c r="E12" s="17"/>
      <c r="F12" s="211"/>
    </row>
    <row r="13" spans="1:6" s="67" customFormat="1" ht="18.75" customHeight="1" x14ac:dyDescent="0.2">
      <c r="A13" s="12" t="s">
        <v>66</v>
      </c>
      <c r="B13" s="13"/>
      <c r="C13" s="14"/>
      <c r="D13" s="16"/>
      <c r="E13" s="17"/>
    </row>
    <row r="14" spans="1:6" s="67" customFormat="1" ht="18.75" customHeight="1" x14ac:dyDescent="0.2">
      <c r="A14" s="15" t="s">
        <v>0</v>
      </c>
      <c r="B14" s="21">
        <f>+Grundlagen!C2</f>
        <v>2091.6</v>
      </c>
      <c r="C14" s="17"/>
      <c r="D14" s="16"/>
      <c r="E14" s="17"/>
    </row>
    <row r="15" spans="1:6" s="67" customFormat="1" ht="18.75" customHeight="1" x14ac:dyDescent="0.2">
      <c r="A15" s="15" t="s">
        <v>67</v>
      </c>
      <c r="B15" s="22">
        <f>IF(B14=0,0,25*8.4)</f>
        <v>210</v>
      </c>
      <c r="C15" s="17"/>
      <c r="D15" s="16"/>
      <c r="E15" s="17"/>
    </row>
    <row r="16" spans="1:6" s="67" customFormat="1" ht="18.75" customHeight="1" x14ac:dyDescent="0.2">
      <c r="A16" s="15" t="s">
        <v>68</v>
      </c>
      <c r="B16" s="22">
        <f>+B14-B15</f>
        <v>1881.6</v>
      </c>
      <c r="C16" s="23"/>
      <c r="D16" s="16"/>
      <c r="E16" s="17"/>
    </row>
    <row r="17" spans="1:9" s="67" customFormat="1" ht="18.75" customHeight="1" x14ac:dyDescent="0.2">
      <c r="A17" s="15" t="str">
        <f>IF(B17="","Altersabhängige Ferientage","Altersabhängige Ferientage in h ("&amp;TEXT(B17/8.4,"0.0")&amp;" Ferientage)")</f>
        <v>Altersabhängige Ferientage in h (0.0 Ferientage)</v>
      </c>
      <c r="B17" s="22">
        <f>IF(OR(B11="",B6=""),0,IF(OR(B11="",B6=""),0,(VLOOKUP(DATEDIF(B11+1,DATE(YEAR(DATE(LEFT(B6,4),8,1)),1,1),"y")+1,Grundlagen!$AB$4:$AD$6,3,1)*8.4*5/12+VLOOKUP(DATEDIF(B11+1,DATE(YEAR(DATE(RIGHT(B6,4),1,1)),1,1),"y")+1,Grundlagen!$AB$4:$AD$6,3,1)*8.4*7/12)-B15))</f>
        <v>0</v>
      </c>
      <c r="C17" s="17"/>
      <c r="D17" s="16"/>
      <c r="E17" s="17"/>
    </row>
    <row r="18" spans="1:9" s="67" customFormat="1" ht="18.75" customHeight="1" x14ac:dyDescent="0.2">
      <c r="A18" s="15" t="s">
        <v>69</v>
      </c>
      <c r="B18" s="24"/>
      <c r="C18" s="20"/>
      <c r="D18" s="16"/>
      <c r="E18" s="17"/>
    </row>
    <row r="19" spans="1:9" s="67" customFormat="1" ht="18.75" customHeight="1" x14ac:dyDescent="0.2">
      <c r="A19" s="15" t="s">
        <v>70</v>
      </c>
      <c r="B19" s="24"/>
      <c r="C19" s="20"/>
      <c r="D19" s="16"/>
      <c r="E19" s="17"/>
    </row>
    <row r="20" spans="1:9" s="67" customFormat="1" ht="18.75" customHeight="1" x14ac:dyDescent="0.2">
      <c r="A20" s="15" t="s">
        <v>71</v>
      </c>
      <c r="B20" s="25">
        <f>SUM(B16)-SUM(B17)-SUM(B18:B19)*42</f>
        <v>1881.6</v>
      </c>
      <c r="C20" s="17"/>
      <c r="D20" s="16"/>
      <c r="E20" s="107"/>
    </row>
    <row r="21" spans="1:9" s="67" customFormat="1" ht="18.75" customHeight="1" x14ac:dyDescent="0.2">
      <c r="A21" s="17"/>
      <c r="B21" s="17"/>
      <c r="C21" s="17"/>
      <c r="D21" s="16"/>
      <c r="E21" s="17"/>
    </row>
    <row r="22" spans="1:9" s="67" customFormat="1" ht="18.75" customHeight="1" x14ac:dyDescent="0.2">
      <c r="A22" s="12" t="s">
        <v>72</v>
      </c>
      <c r="B22" s="13"/>
      <c r="C22" s="14"/>
      <c r="D22" s="16"/>
      <c r="E22" s="17"/>
    </row>
    <row r="23" spans="1:9" s="67" customFormat="1" ht="18.75" customHeight="1" x14ac:dyDescent="0.2">
      <c r="A23" s="26"/>
      <c r="B23" s="26"/>
      <c r="C23" s="9"/>
      <c r="D23" s="16"/>
      <c r="E23" s="17"/>
    </row>
    <row r="24" spans="1:9" s="67" customFormat="1" ht="18.75" customHeight="1" x14ac:dyDescent="0.2">
      <c r="A24" s="23"/>
      <c r="B24" s="176" t="s">
        <v>73</v>
      </c>
      <c r="C24" s="15" t="s">
        <v>74</v>
      </c>
      <c r="D24" s="16"/>
      <c r="E24" s="17"/>
    </row>
    <row r="25" spans="1:9" s="67" customFormat="1" ht="18.75" customHeight="1" x14ac:dyDescent="0.2">
      <c r="A25" s="15" t="s">
        <v>172</v>
      </c>
      <c r="B25" s="109">
        <f>VLOOKUP(B4,Grundlagen!AE:AF,2,0)</f>
        <v>27</v>
      </c>
      <c r="C25" s="23"/>
      <c r="D25" s="16"/>
      <c r="E25" s="17"/>
    </row>
    <row r="26" spans="1:9" s="67" customFormat="1" ht="18.75" customHeight="1" x14ac:dyDescent="0.2">
      <c r="A26" s="27" t="s">
        <v>76</v>
      </c>
      <c r="B26" s="24"/>
      <c r="C26" s="28">
        <f>IFERROR(B26/B25,0)</f>
        <v>0</v>
      </c>
      <c r="D26" s="54" t="e">
        <f>IF(AND(#REF!&lt;&gt;"",ROUND(B26,2)&lt;&gt;ROUND(#REF!,2)),"Wert entspricht nicht dem Wert in Zelle F3","")</f>
        <v>#REF!</v>
      </c>
      <c r="E26" s="17"/>
    </row>
    <row r="27" spans="1:9" s="67" customFormat="1" ht="18.75" customHeight="1" x14ac:dyDescent="0.2">
      <c r="A27" s="29" t="s">
        <v>78</v>
      </c>
      <c r="B27" s="30">
        <f>IFERROR(B20/B25*B26,0)</f>
        <v>0</v>
      </c>
      <c r="C27" s="31">
        <f>IFERROR(B26/B25,0)</f>
        <v>0</v>
      </c>
      <c r="D27" s="16"/>
      <c r="E27" s="17"/>
    </row>
    <row r="28" spans="1:9" s="67" customFormat="1" ht="18.75" customHeight="1" x14ac:dyDescent="0.2">
      <c r="A28" s="27" t="str">
        <f>"Davon Bereich B"</f>
        <v>Davon Bereich B</v>
      </c>
      <c r="B28" s="32">
        <f>+'Berechnungen BA MS'!B19</f>
        <v>0</v>
      </c>
      <c r="C28" s="33">
        <f>IF(B26=0,0,B28/$B$27)</f>
        <v>0</v>
      </c>
      <c r="D28" s="16"/>
      <c r="E28" s="17"/>
      <c r="I28" s="234"/>
    </row>
    <row r="29" spans="1:9" s="67" customFormat="1" ht="18.75" customHeight="1" x14ac:dyDescent="0.2">
      <c r="A29" s="27" t="str">
        <f>"Davon Bereich C/D/E"</f>
        <v>Davon Bereich C/D/E</v>
      </c>
      <c r="B29" s="32">
        <f>+'Berechnungen BA MS'!E42</f>
        <v>0</v>
      </c>
      <c r="C29" s="33">
        <f>IF(B27=0,0,B29/$B$27)</f>
        <v>0</v>
      </c>
      <c r="D29" s="16"/>
      <c r="E29" s="17"/>
      <c r="I29" s="234"/>
    </row>
    <row r="30" spans="1:9" s="67" customFormat="1" ht="18.75" customHeight="1" x14ac:dyDescent="0.2">
      <c r="A30" s="17"/>
      <c r="B30" s="17"/>
      <c r="C30" s="17"/>
      <c r="D30" s="16"/>
      <c r="E30" s="17"/>
    </row>
    <row r="31" spans="1:9" s="67" customFormat="1" ht="18.75" customHeight="1" x14ac:dyDescent="0.2">
      <c r="A31" s="34" t="s">
        <v>171</v>
      </c>
      <c r="B31" s="35"/>
      <c r="C31" s="35"/>
      <c r="D31" s="11"/>
      <c r="E31" s="17"/>
    </row>
    <row r="32" spans="1:9" s="67" customFormat="1" ht="18.75" customHeight="1" x14ac:dyDescent="0.2">
      <c r="A32" s="18"/>
      <c r="B32" s="36"/>
      <c r="C32" s="19"/>
      <c r="D32" s="16"/>
      <c r="E32" s="17"/>
    </row>
    <row r="33" spans="1:5" s="67" customFormat="1" ht="18.75" customHeight="1" x14ac:dyDescent="0.2">
      <c r="A33" s="37" t="s">
        <v>80</v>
      </c>
      <c r="B33" s="38" t="s">
        <v>81</v>
      </c>
      <c r="C33" s="39" t="s">
        <v>82</v>
      </c>
      <c r="D33" s="16" t="s">
        <v>83</v>
      </c>
      <c r="E33" s="17"/>
    </row>
    <row r="34" spans="1:5" s="67" customFormat="1" ht="18.75" customHeight="1" x14ac:dyDescent="0.2">
      <c r="A34" s="96" t="s">
        <v>163</v>
      </c>
      <c r="B34" s="40"/>
      <c r="C34" s="41" t="s">
        <v>92</v>
      </c>
      <c r="D34" s="42">
        <f>B29-IF(C34="Stunden",B34,IF(C34="Jahreslektionen",B34*Jahreslektion))</f>
        <v>0</v>
      </c>
      <c r="E34" s="17"/>
    </row>
    <row r="35" spans="1:5" s="67" customFormat="1" ht="18.75" customHeight="1" x14ac:dyDescent="0.2">
      <c r="A35" s="96" t="s">
        <v>178</v>
      </c>
      <c r="B35" s="40"/>
      <c r="C35" s="41" t="s">
        <v>92</v>
      </c>
      <c r="D35" s="42">
        <f t="shared" ref="D35:D51" si="0">D34-IF(C35="Stunden",B35,IF(C35="Jahreslektionen",B35*Jahreslektion))</f>
        <v>0</v>
      </c>
      <c r="E35" s="17"/>
    </row>
    <row r="36" spans="1:5" s="67" customFormat="1" ht="18.75" customHeight="1" x14ac:dyDescent="0.2">
      <c r="A36" s="96" t="s">
        <v>176</v>
      </c>
      <c r="B36" s="40"/>
      <c r="C36" s="41" t="s">
        <v>92</v>
      </c>
      <c r="D36" s="42">
        <f t="shared" si="0"/>
        <v>0</v>
      </c>
      <c r="E36" s="17"/>
    </row>
    <row r="37" spans="1:5" s="67" customFormat="1" ht="18.75" customHeight="1" x14ac:dyDescent="0.2">
      <c r="A37" s="96" t="s">
        <v>164</v>
      </c>
      <c r="B37" s="40"/>
      <c r="C37" s="41" t="s">
        <v>92</v>
      </c>
      <c r="D37" s="42">
        <f t="shared" si="0"/>
        <v>0</v>
      </c>
      <c r="E37" s="17"/>
    </row>
    <row r="38" spans="1:5" s="67" customFormat="1" ht="18.75" customHeight="1" x14ac:dyDescent="0.2">
      <c r="A38" s="96" t="s">
        <v>86</v>
      </c>
      <c r="B38" s="40"/>
      <c r="C38" s="41" t="s">
        <v>92</v>
      </c>
      <c r="D38" s="42">
        <f t="shared" si="0"/>
        <v>0</v>
      </c>
      <c r="E38" s="17"/>
    </row>
    <row r="39" spans="1:5" s="67" customFormat="1" ht="18.75" customHeight="1" x14ac:dyDescent="0.2">
      <c r="A39" s="96" t="s">
        <v>165</v>
      </c>
      <c r="B39" s="40"/>
      <c r="C39" s="41" t="s">
        <v>92</v>
      </c>
      <c r="D39" s="42">
        <f t="shared" si="0"/>
        <v>0</v>
      </c>
      <c r="E39" s="17"/>
    </row>
    <row r="40" spans="1:5" s="67" customFormat="1" ht="18.75" customHeight="1" x14ac:dyDescent="0.2">
      <c r="A40" s="96" t="s">
        <v>204</v>
      </c>
      <c r="B40" s="43"/>
      <c r="C40" s="41" t="s">
        <v>92</v>
      </c>
      <c r="D40" s="42">
        <f t="shared" si="0"/>
        <v>0</v>
      </c>
      <c r="E40" s="17"/>
    </row>
    <row r="41" spans="1:5" s="67" customFormat="1" ht="18.75" customHeight="1" x14ac:dyDescent="0.2">
      <c r="A41" s="96" t="s">
        <v>168</v>
      </c>
      <c r="B41" s="43"/>
      <c r="C41" s="41" t="s">
        <v>92</v>
      </c>
      <c r="D41" s="42">
        <f t="shared" si="0"/>
        <v>0</v>
      </c>
      <c r="E41" s="17"/>
    </row>
    <row r="42" spans="1:5" s="67" customFormat="1" ht="18.75" customHeight="1" x14ac:dyDescent="0.2">
      <c r="A42" s="96" t="s">
        <v>91</v>
      </c>
      <c r="B42" s="43"/>
      <c r="C42" s="41" t="s">
        <v>92</v>
      </c>
      <c r="D42" s="42">
        <f t="shared" si="0"/>
        <v>0</v>
      </c>
      <c r="E42" s="17"/>
    </row>
    <row r="43" spans="1:5" s="67" customFormat="1" ht="18.75" customHeight="1" x14ac:dyDescent="0.2">
      <c r="A43" s="96" t="s">
        <v>91</v>
      </c>
      <c r="B43" s="43"/>
      <c r="C43" s="41" t="s">
        <v>92</v>
      </c>
      <c r="D43" s="42">
        <f t="shared" si="0"/>
        <v>0</v>
      </c>
      <c r="E43" s="17"/>
    </row>
    <row r="44" spans="1:5" s="67" customFormat="1" ht="18.75" customHeight="1" x14ac:dyDescent="0.2">
      <c r="A44" s="96" t="s">
        <v>91</v>
      </c>
      <c r="B44" s="43"/>
      <c r="C44" s="41" t="s">
        <v>92</v>
      </c>
      <c r="D44" s="42">
        <f t="shared" si="0"/>
        <v>0</v>
      </c>
      <c r="E44" s="17"/>
    </row>
    <row r="45" spans="1:5" s="67" customFormat="1" ht="18.75" customHeight="1" x14ac:dyDescent="0.2">
      <c r="A45" s="96" t="s">
        <v>91</v>
      </c>
      <c r="B45" s="43"/>
      <c r="C45" s="41" t="s">
        <v>92</v>
      </c>
      <c r="D45" s="42">
        <f t="shared" si="0"/>
        <v>0</v>
      </c>
      <c r="E45" s="17"/>
    </row>
    <row r="46" spans="1:5" s="67" customFormat="1" ht="18.75" customHeight="1" x14ac:dyDescent="0.2">
      <c r="A46" s="96" t="s">
        <v>91</v>
      </c>
      <c r="B46" s="43"/>
      <c r="C46" s="41" t="s">
        <v>92</v>
      </c>
      <c r="D46" s="42">
        <f t="shared" si="0"/>
        <v>0</v>
      </c>
      <c r="E46" s="17"/>
    </row>
    <row r="47" spans="1:5" s="67" customFormat="1" ht="18.75" customHeight="1" x14ac:dyDescent="0.2">
      <c r="A47" s="96" t="s">
        <v>91</v>
      </c>
      <c r="B47" s="43"/>
      <c r="C47" s="41" t="s">
        <v>92</v>
      </c>
      <c r="D47" s="42">
        <f t="shared" si="0"/>
        <v>0</v>
      </c>
      <c r="E47" s="17"/>
    </row>
    <row r="48" spans="1:5" s="67" customFormat="1" ht="18.75" customHeight="1" x14ac:dyDescent="0.2">
      <c r="A48" s="96" t="s">
        <v>91</v>
      </c>
      <c r="B48" s="43"/>
      <c r="C48" s="41" t="s">
        <v>92</v>
      </c>
      <c r="D48" s="42">
        <f t="shared" si="0"/>
        <v>0</v>
      </c>
      <c r="E48" s="17"/>
    </row>
    <row r="49" spans="1:5" s="67" customFormat="1" ht="18.75" customHeight="1" x14ac:dyDescent="0.2">
      <c r="A49" s="96" t="s">
        <v>91</v>
      </c>
      <c r="B49" s="43"/>
      <c r="C49" s="41" t="s">
        <v>92</v>
      </c>
      <c r="D49" s="42">
        <f t="shared" si="0"/>
        <v>0</v>
      </c>
      <c r="E49" s="17"/>
    </row>
    <row r="50" spans="1:5" s="67" customFormat="1" ht="18.75" customHeight="1" x14ac:dyDescent="0.2">
      <c r="A50" s="96" t="s">
        <v>91</v>
      </c>
      <c r="B50" s="43"/>
      <c r="C50" s="41" t="s">
        <v>92</v>
      </c>
      <c r="D50" s="42">
        <f t="shared" si="0"/>
        <v>0</v>
      </c>
      <c r="E50" s="17"/>
    </row>
    <row r="51" spans="1:5" s="67" customFormat="1" ht="18.75" customHeight="1" x14ac:dyDescent="0.2">
      <c r="A51" s="96" t="s">
        <v>91</v>
      </c>
      <c r="B51" s="43"/>
      <c r="C51" s="41" t="s">
        <v>92</v>
      </c>
      <c r="D51" s="42">
        <f t="shared" si="0"/>
        <v>0</v>
      </c>
      <c r="E51" s="17"/>
    </row>
    <row r="52" spans="1:5" s="67" customFormat="1" ht="18.75" customHeight="1" x14ac:dyDescent="0.2">
      <c r="A52" s="44" t="s">
        <v>93</v>
      </c>
      <c r="B52" s="45">
        <f t="array" ref="B52">SUMPRODUCT(B34:B51,IF(C34:C51="Stunden",1,IF(C34:C51="Jahreslektionen",Jahreslektion)))</f>
        <v>0</v>
      </c>
      <c r="C52" s="46" t="s">
        <v>85</v>
      </c>
      <c r="D52" s="16"/>
      <c r="E52" s="17"/>
    </row>
    <row r="53" spans="1:5" s="67" customFormat="1" ht="18.75" customHeight="1" x14ac:dyDescent="0.2">
      <c r="A53" s="20"/>
      <c r="B53" s="47"/>
      <c r="C53" s="47"/>
      <c r="D53" s="16"/>
      <c r="E53" s="17"/>
    </row>
    <row r="54" spans="1:5" s="67" customFormat="1" ht="18.75" customHeight="1" x14ac:dyDescent="0.2">
      <c r="A54" s="37" t="str">
        <f>"Bereich E: Weiterbildung  (im Mehrjahresdurchschn. mind. "&amp;TEXT(0.02*B27,"0.0")&amp;" Stunden)"</f>
        <v>Bereich E: Weiterbildung  (im Mehrjahresdurchschn. mind. 0.0 Stunden)</v>
      </c>
      <c r="B54" s="38"/>
      <c r="C54" s="48"/>
      <c r="D54" s="16"/>
      <c r="E54" s="17"/>
    </row>
    <row r="55" spans="1:5" s="67" customFormat="1" ht="18.75" customHeight="1" x14ac:dyDescent="0.2">
      <c r="A55" s="97" t="s">
        <v>97</v>
      </c>
      <c r="B55" s="43"/>
      <c r="C55" s="41" t="s">
        <v>92</v>
      </c>
      <c r="D55" s="42">
        <f>D51-IF(C55="Stunden",B55,IF(C55="Jahreslektionen",B55*Jahreslektion))</f>
        <v>0</v>
      </c>
      <c r="E55" s="17"/>
    </row>
    <row r="56" spans="1:5" s="67" customFormat="1" ht="18.75" customHeight="1" x14ac:dyDescent="0.2">
      <c r="A56" s="97" t="s">
        <v>97</v>
      </c>
      <c r="B56" s="43"/>
      <c r="C56" s="41" t="s">
        <v>92</v>
      </c>
      <c r="D56" s="42">
        <f>D55-IF(C56="Stunden",B56,IF(C56="Jahreslektionen",B56*Jahreslektion))</f>
        <v>0</v>
      </c>
      <c r="E56" s="17"/>
    </row>
    <row r="57" spans="1:5" s="67" customFormat="1" ht="18.75" customHeight="1" x14ac:dyDescent="0.2">
      <c r="A57" s="97" t="s">
        <v>97</v>
      </c>
      <c r="B57" s="43"/>
      <c r="C57" s="41" t="s">
        <v>92</v>
      </c>
      <c r="D57" s="42">
        <f>D56-IF(C57="Stunden",B57,IF(C57="Jahreslektionen",B57*Jahreslektion))</f>
        <v>0</v>
      </c>
      <c r="E57" s="17"/>
    </row>
    <row r="58" spans="1:5" s="67" customFormat="1" ht="18.75" customHeight="1" x14ac:dyDescent="0.2">
      <c r="A58" s="97" t="s">
        <v>97</v>
      </c>
      <c r="B58" s="43"/>
      <c r="C58" s="41" t="s">
        <v>92</v>
      </c>
      <c r="D58" s="42">
        <f>D57-IF(C58="Stunden",B58,IF(C58="Jahreslektionen",B58*Jahreslektion))</f>
        <v>0</v>
      </c>
      <c r="E58" s="17"/>
    </row>
    <row r="59" spans="1:5" s="67" customFormat="1" ht="18.75" customHeight="1" x14ac:dyDescent="0.2">
      <c r="A59" s="97" t="s">
        <v>97</v>
      </c>
      <c r="B59" s="43"/>
      <c r="C59" s="41" t="s">
        <v>92</v>
      </c>
      <c r="D59" s="42">
        <f>D58-IF(C59="Stunden",B59,IF(C59="Jahreslektionen",B59*Jahreslektion))</f>
        <v>0</v>
      </c>
      <c r="E59" s="17"/>
    </row>
    <row r="60" spans="1:5" s="67" customFormat="1" ht="18.75" customHeight="1" x14ac:dyDescent="0.2">
      <c r="A60" s="44" t="s">
        <v>94</v>
      </c>
      <c r="B60" s="45">
        <f t="array" ref="B60">SUMPRODUCT(B55:B59,IF(C55:C59="Stunden",1,IF(C55:C59="Jahreslektionen",Jahreslektion)))</f>
        <v>0</v>
      </c>
      <c r="C60" s="46" t="s">
        <v>85</v>
      </c>
      <c r="D60" s="49"/>
      <c r="E60" s="17"/>
    </row>
    <row r="61" spans="1:5" s="67" customFormat="1" ht="18.75" customHeight="1" x14ac:dyDescent="0.2">
      <c r="A61" s="20"/>
      <c r="B61" s="20"/>
      <c r="C61" s="50"/>
      <c r="D61" s="16"/>
      <c r="E61" s="17"/>
    </row>
    <row r="62" spans="1:5" s="69" customFormat="1" ht="18.75" customHeight="1" x14ac:dyDescent="0.2">
      <c r="A62" s="37" t="s">
        <v>95</v>
      </c>
      <c r="B62" s="51">
        <f>SUM(B52,B60)</f>
        <v>0</v>
      </c>
      <c r="C62" s="52">
        <f>IF(B27=0,0,B62/$B$27)</f>
        <v>0</v>
      </c>
      <c r="D62" s="53"/>
      <c r="E62" s="68"/>
    </row>
    <row r="63" spans="1:5" s="67" customFormat="1" ht="18.75" customHeight="1" x14ac:dyDescent="0.2">
      <c r="A63" s="5"/>
      <c r="B63" s="5"/>
      <c r="C63" s="5"/>
      <c r="D63" s="55"/>
      <c r="E63" s="17"/>
    </row>
    <row r="64" spans="1:5" s="67" customFormat="1" ht="18.75" customHeight="1" x14ac:dyDescent="0.2">
      <c r="A64" s="56" t="s">
        <v>79</v>
      </c>
      <c r="B64" s="57"/>
      <c r="C64" s="57"/>
      <c r="D64" s="8"/>
      <c r="E64" s="17"/>
    </row>
    <row r="65" spans="1:5" s="69" customFormat="1" ht="18.75" customHeight="1" x14ac:dyDescent="0.2">
      <c r="A65" s="58" t="s">
        <v>98</v>
      </c>
      <c r="B65" s="59"/>
      <c r="C65" s="59"/>
      <c r="D65" s="8"/>
      <c r="E65" s="68"/>
    </row>
    <row r="66" spans="1:5" s="67" customFormat="1" ht="18.75" customHeight="1" x14ac:dyDescent="0.2">
      <c r="A66" s="60" t="s">
        <v>99</v>
      </c>
      <c r="B66" s="61" t="s">
        <v>100</v>
      </c>
      <c r="C66" s="61"/>
      <c r="D66" s="8"/>
      <c r="E66" s="17"/>
    </row>
    <row r="67" spans="1:5" s="67" customFormat="1" ht="18.75" customHeight="1" x14ac:dyDescent="0.2">
      <c r="A67" s="9"/>
      <c r="B67" s="9"/>
      <c r="C67" s="9"/>
      <c r="D67" s="70"/>
    </row>
  </sheetData>
  <sheetProtection sheet="1"/>
  <mergeCells count="6">
    <mergeCell ref="B11:C11"/>
    <mergeCell ref="B4:C4"/>
    <mergeCell ref="B5:C5"/>
    <mergeCell ref="B6:C6"/>
    <mergeCell ref="B9:C9"/>
    <mergeCell ref="B10:C10"/>
  </mergeCells>
  <conditionalFormatting sqref="B11">
    <cfRule type="expression" dxfId="20" priority="66">
      <formula>$B$11=""</formula>
    </cfRule>
  </conditionalFormatting>
  <conditionalFormatting sqref="D34:D51">
    <cfRule type="expression" dxfId="19" priority="64">
      <formula>AND(D34&lt;-0.05,D34&lt;&gt;-16.8)</formula>
    </cfRule>
  </conditionalFormatting>
  <conditionalFormatting sqref="D60">
    <cfRule type="expression" dxfId="18" priority="63">
      <formula>D60&lt;0</formula>
    </cfRule>
  </conditionalFormatting>
  <conditionalFormatting sqref="D58:D59">
    <cfRule type="expression" dxfId="17" priority="61">
      <formula>AND(D58&lt;-0.05,D38&lt;&gt;-16.8)</formula>
    </cfRule>
  </conditionalFormatting>
  <conditionalFormatting sqref="A55:A59">
    <cfRule type="expression" dxfId="16" priority="36">
      <formula>$A55="Bitte angeben"</formula>
    </cfRule>
  </conditionalFormatting>
  <conditionalFormatting sqref="C39:C44">
    <cfRule type="expression" dxfId="15" priority="29">
      <formula>OR($A39="",$A39="Mögliche Auswahl",$A39="Bitte angeben")</formula>
    </cfRule>
  </conditionalFormatting>
  <conditionalFormatting sqref="C55:C59">
    <cfRule type="expression" dxfId="14" priority="28">
      <formula>OR($A55="",$A55="Mögliche Auswahl",$A55="Bitte angeben")</formula>
    </cfRule>
  </conditionalFormatting>
  <conditionalFormatting sqref="E3:E7">
    <cfRule type="expression" dxfId="13" priority="21">
      <formula>AND($E3="",$E2="")</formula>
    </cfRule>
  </conditionalFormatting>
  <conditionalFormatting sqref="E4:E7">
    <cfRule type="expression" dxfId="12" priority="20">
      <formula>AND($E4="",$E3&lt;&gt;"")</formula>
    </cfRule>
  </conditionalFormatting>
  <conditionalFormatting sqref="C35:C39">
    <cfRule type="expression" dxfId="11" priority="12">
      <formula>OR($A35="",$A35="Mögliche Auswahl",$A35="Bitte angeben")</formula>
    </cfRule>
  </conditionalFormatting>
  <conditionalFormatting sqref="D55:D57">
    <cfRule type="expression" dxfId="10" priority="80">
      <formula>AND(D55&lt;-0.05,D34&lt;&gt;-16.8)</formula>
    </cfRule>
  </conditionalFormatting>
  <conditionalFormatting sqref="C37">
    <cfRule type="expression" dxfId="9" priority="8">
      <formula>OR($A37="",$A37="Mögliche Auswahl",$A37="Bitte angeben")</formula>
    </cfRule>
  </conditionalFormatting>
  <conditionalFormatting sqref="A35:A41">
    <cfRule type="expression" dxfId="8" priority="7">
      <formula>$A35="Mögliche Auswahl"</formula>
    </cfRule>
  </conditionalFormatting>
  <conditionalFormatting sqref="A34">
    <cfRule type="expression" dxfId="7" priority="6">
      <formula>$A34="Mögliche Auswahl"</formula>
    </cfRule>
  </conditionalFormatting>
  <conditionalFormatting sqref="C45:C51">
    <cfRule type="expression" dxfId="6" priority="5">
      <formula>OR($A45="",$A45="Mögliche Auswahl",$A45="Bitte angeben")</formula>
    </cfRule>
  </conditionalFormatting>
  <conditionalFormatting sqref="A45:A51">
    <cfRule type="expression" dxfId="5" priority="4">
      <formula>$A45="Mögliche Auswahl"</formula>
    </cfRule>
  </conditionalFormatting>
  <conditionalFormatting sqref="C36">
    <cfRule type="expression" dxfId="4" priority="3">
      <formula>OR($A36="",$A36="Mögliche Auswahl",$A36="Bitte angeben")</formula>
    </cfRule>
  </conditionalFormatting>
  <conditionalFormatting sqref="A42:A44">
    <cfRule type="expression" dxfId="3" priority="2">
      <formula>$A42="Mögliche Auswahl"</formula>
    </cfRule>
  </conditionalFormatting>
  <conditionalFormatting sqref="C34">
    <cfRule type="expression" dxfId="2" priority="1">
      <formula>OR($A34="",$A34="Mögliche Auswahl",$A34="Bitte angeben")</formula>
    </cfRule>
  </conditionalFormatting>
  <dataValidations count="4">
    <dataValidation allowBlank="1" showInputMessage="1" sqref="A55:A59"/>
    <dataValidation type="list" allowBlank="1" showInputMessage="1" showErrorMessage="1" sqref="C55:C59 C34:C51">
      <formula1>"Stunden,Jahreslektionen"</formula1>
    </dataValidation>
    <dataValidation type="date" operator="greaterThan" allowBlank="1" showInputMessage="1" showErrorMessage="1" sqref="B11:C11">
      <formula1>366</formula1>
    </dataValidation>
    <dataValidation type="list" allowBlank="1" showInputMessage="1" sqref="A34:A51">
      <formula1>DD_Bereich_C_MS</formula1>
    </dataValidation>
  </dataValidations>
  <pageMargins left="0.7" right="0.7" top="0.78740157499999996" bottom="0.78740157499999996" header="0.3" footer="0.3"/>
  <pageSetup paperSize="9" scale="83" orientation="portrait" r:id="rId1"/>
  <rowBreaks count="1" manualBreakCount="1">
    <brk id="30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" id="{7AB7A86F-BA07-44E6-90B9-CF3B6E46F87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E2:E7</xm:sqref>
        </x14:conditionalFormatting>
        <x14:conditionalFormatting xmlns:xm="http://schemas.microsoft.com/office/excel/2006/main">
          <x14:cfRule type="expression" priority="17" id="{7FA80C36-D6B7-43C9-8BDA-0AC705286A4A}">
            <xm:f>IFERROR(HLOOKUP($B$4,Dropdowns!$G$1:$I$1,1,0),TRUE)</xm:f>
            <x14:dxf>
              <font>
                <color theme="0"/>
              </font>
            </x14:dxf>
          </x14:cfRule>
          <xm:sqref>D26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OFFSET(Dropdowns!$G$1,1,MATCH(B4,Dropdowns!$G$1:$I$1,0)-1,COUNT(OFFSET(Dropdowns!$G$1,1,MATCH(B4,Dropdowns!$G$1:$I$1,0)-1,4,1)),1)</xm:f>
          </x14:formula1>
          <xm:sqref>D4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1BA141C3839A489E33106E4EBCAB42" ma:contentTypeVersion="2" ma:contentTypeDescription="Ein neues Dokument erstellen." ma:contentTypeScope="" ma:versionID="0ca7b5c32761bd1a3e1688101a1d05eb">
  <xsd:schema xmlns:xsd="http://www.w3.org/2001/XMLSchema" xmlns:xs="http://www.w3.org/2001/XMLSchema" xmlns:p="http://schemas.microsoft.com/office/2006/metadata/properties" xmlns:ns2="051c46fa-c3eb-4280-9fec-0d53d9daabcd" targetNamespace="http://schemas.microsoft.com/office/2006/metadata/properties" ma:root="true" ma:fieldsID="d73f27199887834b22729cb93c429d40" ns2:_="">
    <xsd:import namespace="051c46fa-c3eb-4280-9fec-0d53d9daab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c46fa-c3eb-4280-9fec-0d53d9daabc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F82FA88-AA48-40EF-8A74-DDAD57705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1c46fa-c3eb-4280-9fec-0d53d9daa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33ED07A-C6F3-4A8D-B636-F0669A34BA1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852DB66-D8C6-487B-B8CD-021B746CD873}">
  <ds:schemaRefs>
    <ds:schemaRef ds:uri="http://purl.org/dc/terms/"/>
    <ds:schemaRef ds:uri="http://www.w3.org/XML/1998/namespace"/>
    <ds:schemaRef ds:uri="http://schemas.microsoft.com/office/2006/documentManagement/types"/>
    <ds:schemaRef ds:uri="051c46fa-c3eb-4280-9fec-0d53d9daabcd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47</vt:i4>
      </vt:variant>
    </vt:vector>
  </HeadingPairs>
  <TitlesOfParts>
    <vt:vector size="48" baseType="lpstr">
      <vt:lpstr>Aufgabenplanung</vt:lpstr>
      <vt:lpstr>BA_CDE1</vt:lpstr>
      <vt:lpstr>BA_CDE10</vt:lpstr>
      <vt:lpstr>BA_CDE11</vt:lpstr>
      <vt:lpstr>BA_CDE12</vt:lpstr>
      <vt:lpstr>BA_CDE13</vt:lpstr>
      <vt:lpstr>BA_CDE14</vt:lpstr>
      <vt:lpstr>BA_CDE15</vt:lpstr>
      <vt:lpstr>BA_CDE2</vt:lpstr>
      <vt:lpstr>BA_CDE3</vt:lpstr>
      <vt:lpstr>BA_CDE4</vt:lpstr>
      <vt:lpstr>BA_CDE5</vt:lpstr>
      <vt:lpstr>BA_CDE6</vt:lpstr>
      <vt:lpstr>BA_CDE7</vt:lpstr>
      <vt:lpstr>BA_CDE8</vt:lpstr>
      <vt:lpstr>BA_CDE9</vt:lpstr>
      <vt:lpstr>Data_Feiertage</vt:lpstr>
      <vt:lpstr>Data_Feiertage_halb</vt:lpstr>
      <vt:lpstr>Data_Schulferien</vt:lpstr>
      <vt:lpstr>DD_Bereich_C</vt:lpstr>
      <vt:lpstr>DD_Bereich_C_MS</vt:lpstr>
      <vt:lpstr>DD_Schulstufen</vt:lpstr>
      <vt:lpstr>Aufgabenplanung!Druckbereich</vt:lpstr>
      <vt:lpstr>EA1_Gym</vt:lpstr>
      <vt:lpstr>EA1_PS</vt:lpstr>
      <vt:lpstr>EA1_SekI</vt:lpstr>
      <vt:lpstr>EA1_SekII</vt:lpstr>
      <vt:lpstr>EA1_SekII_BFS</vt:lpstr>
      <vt:lpstr>FH</vt:lpstr>
      <vt:lpstr>FT</vt:lpstr>
      <vt:lpstr>Jahreslektion</vt:lpstr>
      <vt:lpstr>NR</vt:lpstr>
      <vt:lpstr>Param1</vt:lpstr>
      <vt:lpstr>Param10</vt:lpstr>
      <vt:lpstr>Param2</vt:lpstr>
      <vt:lpstr>Param3</vt:lpstr>
      <vt:lpstr>Param4</vt:lpstr>
      <vt:lpstr>Param5</vt:lpstr>
      <vt:lpstr>Param6</vt:lpstr>
      <vt:lpstr>Param7</vt:lpstr>
      <vt:lpstr>Param8</vt:lpstr>
      <vt:lpstr>Param9</vt:lpstr>
      <vt:lpstr>Schuljahr</vt:lpstr>
      <vt:lpstr>Schuljahre</vt:lpstr>
      <vt:lpstr>SF</vt:lpstr>
      <vt:lpstr>Soll_Arbeitszeit_23_24</vt:lpstr>
      <vt:lpstr>UU</vt:lpstr>
      <vt:lpstr>WE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Office-Anwender</dc:creator>
  <cp:keywords/>
  <dc:description/>
  <cp:lastModifiedBy>Schiegg, Michael BKSD</cp:lastModifiedBy>
  <cp:revision/>
  <dcterms:created xsi:type="dcterms:W3CDTF">2017-09-28T13:10:34Z</dcterms:created>
  <dcterms:modified xsi:type="dcterms:W3CDTF">2025-04-30T05:14:59Z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0x010100551BA141C3839A489E33106E4EBCAB42</vt:lpwstr>
  </property>
</Properties>
</file>